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C:\Users\mmcguire\Documents\Forms - Financial Reports\OHSAA Tourn Reports\2022-23\Spring\"/>
    </mc:Choice>
  </mc:AlternateContent>
  <xr:revisionPtr revIDLastSave="0" documentId="13_ncr:1_{6B40F14F-5413-4ACF-B2B1-416E684B76E2}" xr6:coauthVersionLast="47" xr6:coauthVersionMax="47" xr10:uidLastSave="{00000000-0000-0000-0000-000000000000}"/>
  <bookViews>
    <workbookView xWindow="-28920" yWindow="-120" windowWidth="29040" windowHeight="15720" xr2:uid="{00000000-000D-0000-FFFF-FFFF00000000}"/>
  </bookViews>
  <sheets>
    <sheet name="Worksheet" sheetId="13" r:id="rId1"/>
    <sheet name="Expense Worksheet" sheetId="14" state="hidden" r:id="rId2"/>
    <sheet name="Personnel" sheetId="19" r:id="rId3"/>
    <sheet name="Final Report" sheetId="1" r:id="rId4"/>
  </sheets>
  <externalReferences>
    <externalReference r:id="rId5"/>
  </externalReferences>
  <definedNames>
    <definedName name="_xlnm.Print_Area" localSheetId="2">Personnel!$A$17:$L$66</definedName>
    <definedName name="_xlnm.Print_Area" localSheetId="0">Worksheet!$A$1:$Q$139</definedName>
    <definedName name="_xlnm.Print_Titles" localSheetId="2">Personnel!$1:$16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31" i="13" l="1"/>
  <c r="G130" i="13" s="1"/>
  <c r="G64" i="1" s="1"/>
  <c r="M132" i="13"/>
  <c r="O114" i="13" s="1"/>
  <c r="G62" i="1" s="1"/>
  <c r="G109" i="13"/>
  <c r="I73" i="1" s="1"/>
  <c r="E109" i="13"/>
  <c r="L7" i="19"/>
  <c r="D11" i="19"/>
  <c r="D9" i="19"/>
  <c r="D7" i="19"/>
  <c r="L11" i="19"/>
  <c r="L9" i="19"/>
  <c r="A18" i="19"/>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3" i="19"/>
  <c r="A54" i="19"/>
  <c r="A55" i="19"/>
  <c r="A56" i="19" s="1"/>
  <c r="A57" i="19" s="1"/>
  <c r="A58" i="19" s="1"/>
  <c r="A59" i="19" s="1"/>
  <c r="A60" i="19" s="1"/>
  <c r="A61" i="19" s="1"/>
  <c r="A62" i="19" s="1"/>
  <c r="A63" i="19" s="1"/>
  <c r="A64" i="19" s="1"/>
  <c r="A65" i="19" s="1"/>
  <c r="A66" i="19" s="1"/>
  <c r="L17" i="19"/>
  <c r="M17" i="19" s="1"/>
  <c r="L18" i="19" s="1"/>
  <c r="M18" i="19" s="1"/>
  <c r="L19" i="19" s="1"/>
  <c r="M19" i="19" s="1"/>
  <c r="L20" i="19" s="1"/>
  <c r="M20" i="19" s="1"/>
  <c r="L21" i="19" s="1"/>
  <c r="M21" i="19" s="1"/>
  <c r="L22" i="19" s="1"/>
  <c r="M22" i="19" s="1"/>
  <c r="L23" i="19" s="1"/>
  <c r="M23" i="19" s="1"/>
  <c r="L24" i="19" s="1"/>
  <c r="M24" i="19" s="1"/>
  <c r="L25" i="19" s="1"/>
  <c r="M25" i="19" s="1"/>
  <c r="L26" i="19" s="1"/>
  <c r="M26" i="19" s="1"/>
  <c r="L27" i="19" s="1"/>
  <c r="M27" i="19" s="1"/>
  <c r="L28" i="19" s="1"/>
  <c r="M28" i="19" s="1"/>
  <c r="L29" i="19" s="1"/>
  <c r="M29" i="19" s="1"/>
  <c r="L30" i="19" s="1"/>
  <c r="M30" i="19" s="1"/>
  <c r="L31" i="19" s="1"/>
  <c r="M31" i="19" s="1"/>
  <c r="L32" i="19" s="1"/>
  <c r="M32" i="19" s="1"/>
  <c r="L33" i="19" s="1"/>
  <c r="M33" i="19" s="1"/>
  <c r="L34" i="19" s="1"/>
  <c r="M34" i="19" s="1"/>
  <c r="L35" i="19" s="1"/>
  <c r="M35" i="19" s="1"/>
  <c r="L36" i="19" s="1"/>
  <c r="M36" i="19" s="1"/>
  <c r="L37" i="19" s="1"/>
  <c r="M37" i="19" s="1"/>
  <c r="L38" i="19" s="1"/>
  <c r="M38" i="19" s="1"/>
  <c r="L39" i="19" s="1"/>
  <c r="M39" i="19" s="1"/>
  <c r="L40" i="19" s="1"/>
  <c r="M40" i="19" s="1"/>
  <c r="L41" i="19" s="1"/>
  <c r="M41" i="19" s="1"/>
  <c r="L42" i="19" s="1"/>
  <c r="M42" i="19" s="1"/>
  <c r="L43" i="19" s="1"/>
  <c r="M43" i="19" s="1"/>
  <c r="L44" i="19" s="1"/>
  <c r="M44" i="19" s="1"/>
  <c r="L45" i="19" s="1"/>
  <c r="M45" i="19" s="1"/>
  <c r="L46" i="19" s="1"/>
  <c r="M46" i="19" s="1"/>
  <c r="L47" i="19" s="1"/>
  <c r="M47" i="19" s="1"/>
  <c r="L48" i="19" s="1"/>
  <c r="M48" i="19" s="1"/>
  <c r="L49" i="19" s="1"/>
  <c r="M49" i="19" s="1"/>
  <c r="L50" i="19" s="1"/>
  <c r="M50" i="19" s="1"/>
  <c r="L51" i="19" s="1"/>
  <c r="M51" i="19" s="1"/>
  <c r="L52" i="19" s="1"/>
  <c r="M52" i="19" s="1"/>
  <c r="L53" i="19" s="1"/>
  <c r="M53" i="19" s="1"/>
  <c r="L54" i="19" s="1"/>
  <c r="M54" i="19" s="1"/>
  <c r="L55" i="19" s="1"/>
  <c r="M55" i="19" s="1"/>
  <c r="L56" i="19" s="1"/>
  <c r="M56" i="19" s="1"/>
  <c r="L57" i="19" s="1"/>
  <c r="M57" i="19" s="1"/>
  <c r="L58" i="19" s="1"/>
  <c r="M58" i="19" s="1"/>
  <c r="L59" i="19" s="1"/>
  <c r="M59" i="19" s="1"/>
  <c r="L60" i="19" s="1"/>
  <c r="M60" i="19" s="1"/>
  <c r="L61" i="19" s="1"/>
  <c r="M61" i="19" s="1"/>
  <c r="B6" i="14"/>
  <c r="B6" i="1"/>
  <c r="C43" i="1"/>
  <c r="G43" i="1" s="1"/>
  <c r="Q26" i="14"/>
  <c r="Q25" i="14"/>
  <c r="U25" i="14"/>
  <c r="Q24" i="14"/>
  <c r="U24" i="14" s="1"/>
  <c r="Q23" i="14"/>
  <c r="U23" i="14"/>
  <c r="U26" i="14"/>
  <c r="U29" i="14" s="1"/>
  <c r="U32" i="14" s="1"/>
  <c r="B5" i="14"/>
  <c r="B5" i="1"/>
  <c r="B10" i="14"/>
  <c r="G67" i="14"/>
  <c r="I67" i="14" s="1"/>
  <c r="G66" i="14"/>
  <c r="I66" i="14" s="1"/>
  <c r="G65" i="14"/>
  <c r="I65" i="14" s="1"/>
  <c r="G64" i="14"/>
  <c r="I64" i="14" s="1"/>
  <c r="G63" i="14"/>
  <c r="I63" i="14" s="1"/>
  <c r="G62" i="14"/>
  <c r="I62" i="14" s="1"/>
  <c r="G61" i="14"/>
  <c r="I61" i="14" s="1"/>
  <c r="I36" i="1"/>
  <c r="I14" i="14"/>
  <c r="I17" i="14"/>
  <c r="O70" i="14"/>
  <c r="E67" i="14"/>
  <c r="E66" i="14"/>
  <c r="E65" i="14"/>
  <c r="E64" i="14"/>
  <c r="E63" i="14"/>
  <c r="E68" i="14" s="1"/>
  <c r="E62" i="14"/>
  <c r="E61" i="14"/>
  <c r="E60" i="14"/>
  <c r="K68" i="14"/>
  <c r="F66" i="1"/>
  <c r="D66" i="1"/>
  <c r="B14" i="14"/>
  <c r="B12" i="14"/>
  <c r="I10" i="14"/>
  <c r="I12" i="14"/>
  <c r="M62" i="13"/>
  <c r="M60" i="13"/>
  <c r="Q60" i="13" s="1"/>
  <c r="M58" i="13"/>
  <c r="Q58" i="13" s="1"/>
  <c r="M56" i="13"/>
  <c r="M54" i="13"/>
  <c r="M52" i="13"/>
  <c r="Q52" i="13" s="1"/>
  <c r="M50" i="13"/>
  <c r="Q50" i="13" s="1"/>
  <c r="M48" i="13"/>
  <c r="Q48" i="13" s="1"/>
  <c r="M46" i="13"/>
  <c r="M44" i="13"/>
  <c r="Q44" i="13" s="1"/>
  <c r="M42" i="13"/>
  <c r="Q42" i="13" s="1"/>
  <c r="M40" i="13"/>
  <c r="Q40" i="13" s="1"/>
  <c r="M38" i="13"/>
  <c r="M36" i="13"/>
  <c r="Q36" i="13"/>
  <c r="M34" i="13"/>
  <c r="Q34" i="13"/>
  <c r="M32" i="13"/>
  <c r="M30" i="13"/>
  <c r="Q30" i="13" s="1"/>
  <c r="M28" i="13"/>
  <c r="Q28" i="13"/>
  <c r="M26" i="13"/>
  <c r="Q26" i="13"/>
  <c r="C47" i="1"/>
  <c r="M80" i="13"/>
  <c r="Q80" i="13" s="1"/>
  <c r="M78" i="13"/>
  <c r="Q78" i="13" s="1"/>
  <c r="M76" i="13"/>
  <c r="Q76" i="13"/>
  <c r="M74" i="13"/>
  <c r="Q74" i="13"/>
  <c r="M72" i="13"/>
  <c r="M70" i="13"/>
  <c r="M68" i="13"/>
  <c r="Q68" i="13"/>
  <c r="M66" i="13"/>
  <c r="Q66" i="13"/>
  <c r="M64" i="13"/>
  <c r="M24" i="13"/>
  <c r="K82" i="13" s="1"/>
  <c r="M22" i="13"/>
  <c r="C45" i="1"/>
  <c r="G45" i="1" s="1"/>
  <c r="B18" i="1"/>
  <c r="I34" i="1"/>
  <c r="B38" i="1"/>
  <c r="B34" i="1"/>
  <c r="F34" i="1"/>
  <c r="B36" i="1"/>
  <c r="F9" i="13"/>
  <c r="C41" i="1"/>
  <c r="C49" i="1" s="1"/>
  <c r="G60" i="14"/>
  <c r="I60" i="14" s="1"/>
  <c r="Q46" i="13"/>
  <c r="Q62" i="13"/>
  <c r="Q38" i="13"/>
  <c r="Q70" i="13"/>
  <c r="Q54" i="13"/>
  <c r="Q22" i="13"/>
  <c r="Q64" i="13"/>
  <c r="Q72" i="13"/>
  <c r="Q32" i="13"/>
  <c r="Q56" i="13"/>
  <c r="G114" i="13"/>
  <c r="G60" i="1" s="1"/>
  <c r="G41" i="1"/>
  <c r="U30" i="14"/>
  <c r="U31" i="14"/>
  <c r="K135" i="13" l="1"/>
  <c r="I68" i="14"/>
  <c r="E70" i="14" s="1"/>
  <c r="M75" i="14" s="1"/>
  <c r="I67" i="1"/>
  <c r="G68" i="14"/>
  <c r="G69" i="14" s="1"/>
  <c r="Q24" i="13"/>
  <c r="Q86" i="13" s="1"/>
  <c r="G52" i="1" s="1"/>
  <c r="G111" i="13"/>
  <c r="G54" i="1" s="1"/>
  <c r="I58" i="1" l="1"/>
  <c r="I63" i="1"/>
  <c r="J63" i="1"/>
  <c r="J62" i="1" s="1"/>
  <c r="E47" i="1"/>
  <c r="L62" i="19"/>
  <c r="M62" i="19" s="1"/>
  <c r="G73" i="14" l="1"/>
  <c r="C73" i="14" s="1"/>
  <c r="K75" i="14"/>
  <c r="O75" i="14" s="1"/>
  <c r="I70" i="1"/>
  <c r="I75" i="1" s="1"/>
  <c r="L63" i="19" l="1"/>
  <c r="M63" i="19" s="1"/>
  <c r="L64" i="19" s="1"/>
  <c r="M64" i="19" s="1"/>
  <c r="L65" i="19" s="1"/>
  <c r="M65" i="19" s="1"/>
  <c r="L66" i="19" s="1"/>
  <c r="M66" i="19" s="1"/>
  <c r="M62" i="14"/>
  <c r="Q62" i="14" s="1"/>
  <c r="M66" i="14"/>
  <c r="Q66" i="14" s="1"/>
  <c r="M67" i="14"/>
  <c r="Q67" i="14" s="1"/>
  <c r="M60" i="14"/>
  <c r="M61" i="14"/>
  <c r="Q61" i="14" s="1"/>
  <c r="M63" i="14"/>
  <c r="Q63" i="14" s="1"/>
  <c r="M64" i="14"/>
  <c r="Q64" i="14" s="1"/>
  <c r="M65" i="14"/>
  <c r="Q65" i="14" s="1"/>
  <c r="Q75" i="14"/>
  <c r="M70" i="14" l="1"/>
  <c r="Q60" i="14"/>
  <c r="Q70" i="14" s="1"/>
</calcChain>
</file>

<file path=xl/sharedStrings.xml><?xml version="1.0" encoding="utf-8"?>
<sst xmlns="http://schemas.openxmlformats.org/spreadsheetml/2006/main" count="304" uniqueCount="216">
  <si>
    <t>Attendance</t>
  </si>
  <si>
    <t>Receipts</t>
  </si>
  <si>
    <t>Disbursements</t>
  </si>
  <si>
    <t xml:space="preserve">  at</t>
  </si>
  <si>
    <t>Type</t>
  </si>
  <si>
    <t>Ticket</t>
  </si>
  <si>
    <t>Color</t>
  </si>
  <si>
    <t>Tickets</t>
  </si>
  <si>
    <t>Sold</t>
  </si>
  <si>
    <t>Price per</t>
  </si>
  <si>
    <t>Amount</t>
  </si>
  <si>
    <t>First Name</t>
  </si>
  <si>
    <t>Last Name</t>
  </si>
  <si>
    <t xml:space="preserve">Reviewed by:  </t>
  </si>
  <si>
    <t xml:space="preserve">Date:  </t>
  </si>
  <si>
    <t xml:space="preserve"> </t>
  </si>
  <si>
    <t>Were personnel paid through school district payroll?</t>
  </si>
  <si>
    <t>If yes, school district is responsible for reporting wages on W-2.  If no, school</t>
  </si>
  <si>
    <t xml:space="preserve">Sport: </t>
  </si>
  <si>
    <t xml:space="preserve">Division: </t>
  </si>
  <si>
    <t>GRAY</t>
  </si>
  <si>
    <t>RED</t>
  </si>
  <si>
    <t>BROWN</t>
  </si>
  <si>
    <t>YELLOW</t>
  </si>
  <si>
    <t>PINK</t>
  </si>
  <si>
    <t>PURPLE</t>
  </si>
  <si>
    <t xml:space="preserve">Admission Revenue: </t>
  </si>
  <si>
    <t>ADMISSION REVENUE</t>
  </si>
  <si>
    <t xml:space="preserve">Manager: </t>
  </si>
  <si>
    <t xml:space="preserve">Location: </t>
  </si>
  <si>
    <t>For OHSAA use only</t>
  </si>
  <si>
    <t xml:space="preserve">Manager's Name: </t>
  </si>
  <si>
    <t xml:space="preserve">Business Phone: </t>
  </si>
  <si>
    <t xml:space="preserve">Email Address: </t>
  </si>
  <si>
    <t xml:space="preserve">Total Attendance: </t>
  </si>
  <si>
    <t xml:space="preserve">Total Gross Receipts: </t>
  </si>
  <si>
    <t>Admission Receipts</t>
  </si>
  <si>
    <t>Are tournament funds being run through the school district treasury?</t>
  </si>
  <si>
    <r>
      <t xml:space="preserve">district is responsible for issuing 1099.  In either case, Personnel is </t>
    </r>
    <r>
      <rPr>
        <b/>
        <sz val="12"/>
        <rFont val="Arial"/>
        <family val="2"/>
      </rPr>
      <t>not required</t>
    </r>
    <r>
      <rPr>
        <sz val="12"/>
        <rFont val="Arial"/>
        <family val="2"/>
      </rPr>
      <t>.</t>
    </r>
  </si>
  <si>
    <t>Last Ticket</t>
  </si>
  <si>
    <t>Total Passes</t>
  </si>
  <si>
    <t xml:space="preserve">If no, what type of account was used: </t>
  </si>
  <si>
    <t>Passes</t>
  </si>
  <si>
    <t>This financial report is a true and accurate report of the financial activity of the tournament and site listed.  It has been completed according to the instructions provided by  the OHSAA.  I understand that failure to complete the report completely, accurately and according to the instructions provided could result in not being provided an opportunity to host a tournament event for the OHSAA or other such penalties as may be consistent with the OHSAA Constitution and Bylaws.</t>
  </si>
  <si>
    <t>Date Report was completed</t>
  </si>
  <si>
    <t>Student Tickets</t>
  </si>
  <si>
    <t>at</t>
  </si>
  <si>
    <t>Permit #</t>
  </si>
  <si>
    <t>Total Ticktets sold</t>
  </si>
  <si>
    <t>FLAT FEE--see regulations</t>
  </si>
  <si>
    <t>First Ticket</t>
  </si>
  <si>
    <t>District Athletic Board</t>
  </si>
  <si>
    <t>CENTRAL</t>
  </si>
  <si>
    <t>EAST</t>
  </si>
  <si>
    <t>NORTHEAST</t>
  </si>
  <si>
    <t>NORTHWEST</t>
  </si>
  <si>
    <t>SOUHTEAST</t>
  </si>
  <si>
    <t>SOUTHWEST</t>
  </si>
  <si>
    <t>OHSAA</t>
  </si>
  <si>
    <t>BASEBALL</t>
  </si>
  <si>
    <t>SOCCER</t>
  </si>
  <si>
    <t>SOFTBALL</t>
  </si>
  <si>
    <t>VOLLEYBALL</t>
  </si>
  <si>
    <t>BOYS</t>
  </si>
  <si>
    <t>GIRLS</t>
  </si>
  <si>
    <t>Gender:</t>
  </si>
  <si>
    <t>GATE SALES</t>
  </si>
  <si>
    <t>PRE-SALE</t>
  </si>
  <si>
    <t>STUDENT</t>
  </si>
  <si>
    <t>WHITE</t>
  </si>
  <si>
    <t>ORANGE</t>
  </si>
  <si>
    <t>ADULT</t>
  </si>
  <si>
    <t>Adult Tickets</t>
  </si>
  <si>
    <t>Most of this section will be automatically populated from the information on the Worksheet tab.</t>
  </si>
  <si>
    <t>TAN</t>
  </si>
  <si>
    <t>Includes facility use fee listed in site</t>
  </si>
  <si>
    <t>DROP LIST ENTRY IN BLUE</t>
  </si>
  <si>
    <t>agreeement, staffing fee, payroll/pension</t>
  </si>
  <si>
    <t xml:space="preserve">benefits, treasurers office fee and </t>
  </si>
  <si>
    <t>GREEN-DARK</t>
  </si>
  <si>
    <t>GREEN-LIGHT</t>
  </si>
  <si>
    <t>BLUE-LIGHT</t>
  </si>
  <si>
    <t>BLUE-DARK</t>
  </si>
  <si>
    <t xml:space="preserve">Other Phone: </t>
  </si>
  <si>
    <t>postage to return unsold tickets</t>
  </si>
  <si>
    <t>I  (1)</t>
  </si>
  <si>
    <t>II  (2)</t>
  </si>
  <si>
    <t>III  (3)</t>
  </si>
  <si>
    <t>IV  (4)</t>
  </si>
  <si>
    <t>SELF INPUT IN YELLOW</t>
  </si>
  <si>
    <t>ALL INPUTS ARE HIGHLIGHTED:</t>
  </si>
  <si>
    <t>YES</t>
  </si>
  <si>
    <t>NO</t>
  </si>
  <si>
    <r>
      <t>Net Due   to  /  (</t>
    </r>
    <r>
      <rPr>
        <b/>
        <sz val="18"/>
        <color rgb="FFFF0000"/>
        <rFont val="Arial"/>
        <family val="2"/>
      </rPr>
      <t xml:space="preserve"> from</t>
    </r>
    <r>
      <rPr>
        <b/>
        <sz val="18"/>
        <rFont val="Arial"/>
        <family val="2"/>
      </rPr>
      <t xml:space="preserve"> )   District Board</t>
    </r>
  </si>
  <si>
    <t>EXTRAORDINARY EXPENSES</t>
  </si>
  <si>
    <r>
      <t xml:space="preserve">Includes SWORN, UNIFORMED SECURITY. All extraordinary expenses </t>
    </r>
    <r>
      <rPr>
        <b/>
        <i/>
        <u/>
        <sz val="14"/>
        <rFont val="Arial"/>
        <family val="2"/>
      </rPr>
      <t>must have prior written approval of DAB treasurer.</t>
    </r>
  </si>
  <si>
    <t>GOLF</t>
  </si>
  <si>
    <t>TENNIS</t>
  </si>
  <si>
    <t>Total</t>
  </si>
  <si>
    <t>$</t>
  </si>
  <si>
    <t>Balance - Profit  or ( Loss )</t>
  </si>
  <si>
    <t>HIDDEN</t>
  </si>
  <si>
    <t>TEAM  EXPENSES &amp; BONUS</t>
  </si>
  <si>
    <t>School</t>
  </si>
  <si>
    <t>Miles Travelled</t>
  </si>
  <si>
    <t>Mileage $</t>
  </si>
  <si>
    <t>Bonus</t>
  </si>
  <si>
    <t>Presale</t>
  </si>
  <si>
    <t>Amount Sold</t>
  </si>
  <si>
    <t>Adjustment</t>
  </si>
  <si>
    <t>TV and Radio Receipts</t>
  </si>
  <si>
    <t>EXPENSES</t>
  </si>
  <si>
    <t>BONUS / SHARE</t>
  </si>
  <si>
    <t>Share Amount</t>
  </si>
  <si>
    <t>Total Team Expenses</t>
  </si>
  <si>
    <t>Total Team Bonus / Share</t>
  </si>
  <si>
    <t>Total Revenue</t>
  </si>
  <si>
    <t>Amount per Share</t>
  </si>
  <si>
    <t>Left for Share</t>
  </si>
  <si>
    <t># of Shares</t>
  </si>
  <si>
    <t>Grand Total</t>
  </si>
  <si>
    <t>Total Expenses</t>
  </si>
  <si>
    <t>excluding Share</t>
  </si>
  <si>
    <t>School Name</t>
  </si>
  <si>
    <t>for  Presale</t>
  </si>
  <si>
    <t>Per Share Calculation</t>
  </si>
  <si>
    <t>Gate Tickets</t>
  </si>
  <si>
    <t xml:space="preserve">Games Date: </t>
  </si>
  <si>
    <t>boys</t>
  </si>
  <si>
    <t>girls</t>
  </si>
  <si>
    <t>BASKETBALL</t>
  </si>
  <si>
    <t>Arbiter Game #</t>
  </si>
  <si>
    <t>SEC</t>
  </si>
  <si>
    <t>DIST</t>
  </si>
  <si>
    <t>OFF DUES</t>
  </si>
  <si>
    <t>OFFICIALS INFORMATION</t>
  </si>
  <si>
    <t xml:space="preserve">Level: </t>
  </si>
  <si>
    <t>SECTIONAL</t>
  </si>
  <si>
    <t>DISTRICT</t>
  </si>
  <si>
    <t>Level:</t>
  </si>
  <si>
    <t>Officials amount paid directly by NWDAB through Arbiter used to calculate (or reduce) amount left for Team Expenses &amp; Bonus</t>
  </si>
  <si>
    <t>Did you conduct a 50/50 raffle?</t>
  </si>
  <si>
    <t>If yes:  what is the name of the organization holding the 501-C-3 permit</t>
  </si>
  <si>
    <t>Tickets Sold</t>
  </si>
  <si>
    <t>Starting</t>
  </si>
  <si>
    <t>Ending</t>
  </si>
  <si>
    <t>Number</t>
  </si>
  <si>
    <t xml:space="preserve">     Due to Winner</t>
  </si>
  <si>
    <t xml:space="preserve">     Due to Tournament Site</t>
  </si>
  <si>
    <t xml:space="preserve">     Due to OHSAA (Transferred to Final Report Page)</t>
  </si>
  <si>
    <t xml:space="preserve">     Total</t>
  </si>
  <si>
    <t>DEDUCT: Radio/TV TO BE RECEIVED</t>
  </si>
  <si>
    <t>50 50</t>
  </si>
  <si>
    <t>OPERATING EXPENSES</t>
  </si>
  <si>
    <t>SERVICE EXPENSES</t>
  </si>
  <si>
    <t>Equipment &amp; materials</t>
  </si>
  <si>
    <t>Police</t>
  </si>
  <si>
    <t>Printing, tickets, passes, etc.</t>
  </si>
  <si>
    <t>Scorers and Timers</t>
  </si>
  <si>
    <t>Postage, telephone</t>
  </si>
  <si>
    <t>Ticket Sellers</t>
  </si>
  <si>
    <t>Facility rental</t>
  </si>
  <si>
    <t>Door, Gate Keeper, Ushers</t>
  </si>
  <si>
    <t>Public Address (Do not include Announcers)</t>
  </si>
  <si>
    <t>Custodians</t>
  </si>
  <si>
    <t>Officials' Travel Payment</t>
  </si>
  <si>
    <t>Doctor, Trainers, and/or EMS</t>
  </si>
  <si>
    <t>Officials - Registered OHSAA Contest Fee (Game)</t>
  </si>
  <si>
    <t>Announcers</t>
  </si>
  <si>
    <t>Secretary, Typist</t>
  </si>
  <si>
    <t>Payroll Benefits</t>
  </si>
  <si>
    <t>MISCELLANEOUS EXPENSES</t>
  </si>
  <si>
    <t>Arbiter Fees</t>
  </si>
  <si>
    <t>Operating Expenses</t>
  </si>
  <si>
    <t>Services Expenses</t>
  </si>
  <si>
    <t>Miscellaneoues Expenses</t>
  </si>
  <si>
    <t>Questions below must be answered with a "Yes" or "No"</t>
  </si>
  <si>
    <t>Tournament Personnel Report</t>
  </si>
  <si>
    <t>Other Workers and Manager</t>
  </si>
  <si>
    <t>of Hours</t>
  </si>
  <si>
    <t>Position</t>
  </si>
  <si>
    <t>or Sessions</t>
  </si>
  <si>
    <t>Rate</t>
  </si>
  <si>
    <t xml:space="preserve">Game Dates:  </t>
  </si>
  <si>
    <t xml:space="preserve">Game Dates: </t>
  </si>
  <si>
    <t>Manager's Mileage</t>
  </si>
  <si>
    <t>Hospitality</t>
  </si>
  <si>
    <t>PRESALE STUDENT PRICE</t>
  </si>
  <si>
    <t>PRESALE ADULT PRICE</t>
  </si>
  <si>
    <t>GATE PRICE</t>
  </si>
  <si>
    <t>Flat Fee</t>
  </si>
  <si>
    <t>Manager's Fee District</t>
  </si>
  <si>
    <t xml:space="preserve"> # of  Teams</t>
  </si>
  <si>
    <t>Other Revenue</t>
  </si>
  <si>
    <t>TRACK</t>
  </si>
  <si>
    <t>BOYS &amp; GIRLS</t>
  </si>
  <si>
    <r>
      <rPr>
        <b/>
        <sz val="14"/>
        <rFont val="Arial"/>
        <family val="2"/>
      </rPr>
      <t xml:space="preserve">SPRING </t>
    </r>
    <r>
      <rPr>
        <sz val="14"/>
        <rFont val="Arial"/>
        <family val="2"/>
      </rPr>
      <t xml:space="preserve"> - Tournament Financial Report</t>
    </r>
  </si>
  <si>
    <t xml:space="preserve">Total Disbursements </t>
  </si>
  <si>
    <t>Payee:</t>
  </si>
  <si>
    <t>Address:</t>
  </si>
  <si>
    <t>RADIO REVENUE</t>
  </si>
  <si>
    <t>Call Letters</t>
  </si>
  <si>
    <t>Location</t>
  </si>
  <si>
    <t xml:space="preserve"> Received</t>
  </si>
  <si>
    <r>
      <rPr>
        <b/>
        <u/>
        <sz val="12"/>
        <rFont val="Arial"/>
        <family val="2"/>
      </rPr>
      <t>TO BE</t>
    </r>
    <r>
      <rPr>
        <u/>
        <sz val="12"/>
        <rFont val="Arial"/>
        <family val="2"/>
      </rPr>
      <t xml:space="preserve"> Received</t>
    </r>
  </si>
  <si>
    <t>Subtotal</t>
  </si>
  <si>
    <t>PD - Arbiter</t>
  </si>
  <si>
    <t>Total Personnel must equal total Services Expense on Worksheet tab.</t>
  </si>
  <si>
    <t xml:space="preserve">**Total Services Expense above must equal </t>
  </si>
  <si>
    <t>the total of the Personnel Report tab.</t>
  </si>
  <si>
    <t>Parking Attendent</t>
  </si>
  <si>
    <t>Team Check-in</t>
  </si>
  <si>
    <t>Non-Officials</t>
  </si>
  <si>
    <t>Assistant Manager</t>
  </si>
  <si>
    <t>Student Workers</t>
  </si>
  <si>
    <t>$0.655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</si>
</sst>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1" formatCode="_(* #,##0_);_(* \(#,##0\);_(* &quot;-&quot;_);_(@_)"/>
    <numFmt numFmtId="44" formatCode="_(&quot;$&quot;* #,##0.00_);_(&quot;$&quot;* \(#,##0.00\);_(&quot;$&quot;* &quot;-&quot;??_);_(@_)"/>
    <numFmt numFmtId="164" formatCode="&quot;$&quot;#,##0.00"/>
    <numFmt numFmtId="165" formatCode="mmmm\ d\,\ yyyy"/>
    <numFmt numFmtId="166" formatCode="[$-409]mmmm\ d\,\ yyyy;@"/>
    <numFmt numFmtId="167" formatCode="[$-409]d\-mmm\-yy;@"/>
  </numFmts>
  <fonts count="46" x14ac:knownFonts="1">
    <font>
      <sz val="12"/>
      <name val="Arial"/>
    </font>
    <font>
      <sz val="12"/>
      <name val="Arial"/>
      <family val="2"/>
    </font>
    <font>
      <b/>
      <sz val="12"/>
      <name val="Arial"/>
      <family val="2"/>
    </font>
    <font>
      <sz val="12"/>
      <name val="Arial"/>
      <family val="2"/>
    </font>
    <font>
      <b/>
      <sz val="18"/>
      <name val="Arial"/>
      <family val="2"/>
    </font>
    <font>
      <sz val="10"/>
      <name val="Arial"/>
      <family val="2"/>
    </font>
    <font>
      <b/>
      <sz val="14"/>
      <name val="Arial"/>
      <family val="2"/>
    </font>
    <font>
      <sz val="12"/>
      <name val="Arial"/>
      <family val="2"/>
    </font>
    <font>
      <sz val="10"/>
      <name val="Arial"/>
      <family val="2"/>
    </font>
    <font>
      <b/>
      <sz val="10"/>
      <name val="Arial"/>
      <family val="2"/>
    </font>
    <font>
      <b/>
      <sz val="12"/>
      <name val="Arial"/>
      <family val="2"/>
    </font>
    <font>
      <sz val="14"/>
      <name val="Arial"/>
      <family val="2"/>
    </font>
    <font>
      <sz val="16"/>
      <name val="Arial"/>
      <family val="2"/>
    </font>
    <font>
      <b/>
      <sz val="14"/>
      <name val="Arial"/>
      <family val="2"/>
    </font>
    <font>
      <b/>
      <sz val="12"/>
      <color indexed="12"/>
      <name val="Arial"/>
      <family val="2"/>
    </font>
    <font>
      <b/>
      <sz val="22"/>
      <name val="Arial"/>
      <family val="2"/>
    </font>
    <font>
      <b/>
      <i/>
      <sz val="12"/>
      <name val="Arial"/>
      <family val="2"/>
    </font>
    <font>
      <b/>
      <sz val="9"/>
      <name val="Arial"/>
      <family val="2"/>
    </font>
    <font>
      <b/>
      <sz val="8"/>
      <name val="Arial"/>
      <family val="2"/>
    </font>
    <font>
      <b/>
      <sz val="8"/>
      <color rgb="FFFF0000"/>
      <name val="Arial"/>
      <family val="2"/>
    </font>
    <font>
      <sz val="12"/>
      <color rgb="FFFF0000"/>
      <name val="Arial"/>
      <family val="2"/>
    </font>
    <font>
      <b/>
      <sz val="18"/>
      <color rgb="FFFF0000"/>
      <name val="Arial"/>
      <family val="2"/>
    </font>
    <font>
      <b/>
      <i/>
      <u/>
      <sz val="14"/>
      <name val="Arial"/>
      <family val="2"/>
    </font>
    <font>
      <sz val="12"/>
      <color theme="0"/>
      <name val="Arial"/>
      <family val="2"/>
    </font>
    <font>
      <b/>
      <sz val="12"/>
      <color theme="0"/>
      <name val="Arial"/>
      <family val="2"/>
    </font>
    <font>
      <b/>
      <sz val="9"/>
      <color theme="0"/>
      <name val="Arial"/>
      <family val="2"/>
    </font>
    <font>
      <sz val="10"/>
      <color theme="1"/>
      <name val="Arial"/>
      <family val="2"/>
    </font>
    <font>
      <sz val="10"/>
      <color theme="0"/>
      <name val="Arial"/>
      <family val="2"/>
    </font>
    <font>
      <sz val="16"/>
      <color theme="0"/>
      <name val="Arial"/>
      <family val="2"/>
    </font>
    <font>
      <sz val="12"/>
      <name val="Arial"/>
      <family val="2"/>
    </font>
    <font>
      <sz val="8"/>
      <color rgb="FFFF0000"/>
      <name val="Arial"/>
      <family val="2"/>
    </font>
    <font>
      <sz val="16"/>
      <color rgb="FFFF0000"/>
      <name val="Arial"/>
      <family val="2"/>
    </font>
    <font>
      <sz val="10"/>
      <color rgb="FFFF0000"/>
      <name val="Arial"/>
      <family val="2"/>
    </font>
    <font>
      <b/>
      <sz val="14"/>
      <color theme="0"/>
      <name val="Arial"/>
      <family val="2"/>
    </font>
    <font>
      <sz val="8"/>
      <name val="Arial"/>
      <family val="2"/>
    </font>
    <font>
      <i/>
      <sz val="12"/>
      <name val="Arial"/>
      <family val="2"/>
    </font>
    <font>
      <b/>
      <sz val="14"/>
      <color rgb="FFFF0000"/>
      <name val="Arial"/>
      <family val="2"/>
    </font>
    <font>
      <sz val="14"/>
      <color theme="0"/>
      <name val="Arial"/>
      <family val="2"/>
    </font>
    <font>
      <sz val="11"/>
      <name val="Arial"/>
      <family val="2"/>
    </font>
    <font>
      <b/>
      <u/>
      <sz val="10"/>
      <name val="Arial"/>
      <family val="2"/>
    </font>
    <font>
      <sz val="9"/>
      <name val="Arial"/>
      <family val="2"/>
    </font>
    <font>
      <sz val="12"/>
      <color indexed="8"/>
      <name val="Arial"/>
      <family val="2"/>
    </font>
    <font>
      <b/>
      <sz val="12"/>
      <color indexed="8"/>
      <name val="Arial"/>
      <family val="2"/>
    </font>
    <font>
      <b/>
      <sz val="11"/>
      <name val="Arial"/>
      <family val="2"/>
    </font>
    <font>
      <u/>
      <sz val="12"/>
      <name val="Arial"/>
      <family val="2"/>
    </font>
    <font>
      <b/>
      <u/>
      <sz val="12"/>
      <name val="Arial"/>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B2A1C7"/>
        <bgColor rgb="FFB2A1C7"/>
      </patternFill>
    </fill>
    <fill>
      <patternFill patternType="solid">
        <fgColor rgb="FF8DB3E2"/>
        <bgColor rgb="FF8DB3E2"/>
      </patternFill>
    </fill>
    <fill>
      <patternFill patternType="solid">
        <fgColor rgb="FFFFFF00"/>
        <bgColor rgb="FFFFFF00"/>
      </patternFill>
    </fill>
    <fill>
      <patternFill patternType="solid">
        <fgColor theme="4" tint="0.39997558519241921"/>
        <bgColor indexed="64"/>
      </patternFill>
    </fill>
  </fills>
  <borders count="34">
    <border>
      <left/>
      <right/>
      <top/>
      <bottom/>
      <diagonal/>
    </border>
    <border>
      <left/>
      <right/>
      <top/>
      <bottom style="thin">
        <color auto="1"/>
      </bottom>
      <diagonal/>
    </border>
    <border>
      <left/>
      <right/>
      <top/>
      <bottom style="medium">
        <color auto="1"/>
      </bottom>
      <diagonal/>
    </border>
    <border>
      <left/>
      <right/>
      <top/>
      <bottom style="thin">
        <color indexed="8"/>
      </bottom>
      <diagonal/>
    </border>
    <border>
      <left/>
      <right/>
      <top/>
      <bottom style="double">
        <color auto="1"/>
      </bottom>
      <diagonal/>
    </border>
    <border>
      <left/>
      <right/>
      <top style="thin">
        <color indexed="8"/>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000000"/>
      </left>
      <right/>
      <top/>
      <bottom/>
      <diagonal/>
    </border>
    <border>
      <left/>
      <right/>
      <top/>
      <bottom style="thin">
        <color rgb="FF000000"/>
      </bottom>
      <diagonal/>
    </border>
    <border>
      <left/>
      <right/>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auto="1"/>
      </top>
      <bottom/>
      <diagonal/>
    </border>
  </borders>
  <cellStyleXfs count="5">
    <xf numFmtId="0" fontId="0" fillId="0" borderId="0"/>
    <xf numFmtId="0" fontId="7" fillId="0" borderId="0"/>
    <xf numFmtId="0" fontId="7" fillId="0" borderId="0"/>
    <xf numFmtId="44" fontId="29" fillId="0" borderId="0" applyFont="0" applyFill="0" applyBorder="0" applyAlignment="0" applyProtection="0"/>
    <xf numFmtId="9" fontId="29" fillId="0" borderId="0" applyFont="0" applyFill="0" applyBorder="0" applyAlignment="0" applyProtection="0"/>
  </cellStyleXfs>
  <cellXfs count="432">
    <xf numFmtId="0" fontId="0" fillId="0" borderId="0" xfId="0"/>
    <xf numFmtId="0" fontId="8" fillId="0" borderId="0" xfId="0" applyFont="1" applyProtection="1">
      <protection locked="0"/>
    </xf>
    <xf numFmtId="41" fontId="8" fillId="0" borderId="0" xfId="0" applyNumberFormat="1" applyFont="1" applyProtection="1">
      <protection hidden="1"/>
    </xf>
    <xf numFmtId="0" fontId="1" fillId="0" borderId="0" xfId="0" applyFont="1" applyProtection="1">
      <protection locked="0"/>
    </xf>
    <xf numFmtId="0" fontId="0" fillId="0" borderId="0" xfId="0" applyProtection="1">
      <protection locked="0"/>
    </xf>
    <xf numFmtId="0" fontId="7" fillId="0" borderId="0" xfId="0" applyFont="1" applyProtection="1">
      <protection locked="0"/>
    </xf>
    <xf numFmtId="8" fontId="11" fillId="0" borderId="0" xfId="0" applyNumberFormat="1" applyFont="1" applyProtection="1">
      <protection hidden="1"/>
    </xf>
    <xf numFmtId="8" fontId="11" fillId="0" borderId="1" xfId="0" applyNumberFormat="1" applyFont="1" applyBorder="1" applyProtection="1">
      <protection hidden="1"/>
    </xf>
    <xf numFmtId="41" fontId="8" fillId="0" borderId="2" xfId="0" applyNumberFormat="1" applyFont="1" applyBorder="1" applyProtection="1">
      <protection hidden="1"/>
    </xf>
    <xf numFmtId="164" fontId="8" fillId="0" borderId="2" xfId="0" applyNumberFormat="1" applyFont="1" applyBorder="1" applyProtection="1">
      <protection hidden="1"/>
    </xf>
    <xf numFmtId="0" fontId="7" fillId="0" borderId="0" xfId="1"/>
    <xf numFmtId="8" fontId="7" fillId="0" borderId="0" xfId="1" applyNumberFormat="1" applyAlignment="1">
      <alignment horizontal="right"/>
    </xf>
    <xf numFmtId="44" fontId="19" fillId="0" borderId="0" xfId="1" applyNumberFormat="1" applyFont="1" applyAlignment="1">
      <alignment horizontal="center"/>
    </xf>
    <xf numFmtId="0" fontId="10" fillId="0" borderId="0" xfId="1" applyFont="1"/>
    <xf numFmtId="0" fontId="8" fillId="0" borderId="0" xfId="0" applyFont="1" applyAlignment="1">
      <alignment horizontal="center"/>
    </xf>
    <xf numFmtId="165" fontId="0" fillId="0" borderId="0" xfId="0" quotePrefix="1" applyNumberFormat="1" applyProtection="1">
      <protection hidden="1"/>
    </xf>
    <xf numFmtId="0" fontId="0" fillId="0" borderId="0" xfId="0"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center"/>
      <protection hidden="1"/>
    </xf>
    <xf numFmtId="165" fontId="1" fillId="0" borderId="0" xfId="0" applyNumberFormat="1" applyFont="1" applyProtection="1">
      <protection hidden="1"/>
    </xf>
    <xf numFmtId="0" fontId="1" fillId="0" borderId="0" xfId="0" applyFont="1"/>
    <xf numFmtId="2" fontId="1" fillId="0" borderId="0" xfId="0" applyNumberFormat="1" applyFont="1"/>
    <xf numFmtId="41" fontId="1" fillId="0" borderId="1" xfId="0" applyNumberFormat="1" applyFont="1" applyBorder="1" applyProtection="1">
      <protection hidden="1"/>
    </xf>
    <xf numFmtId="41" fontId="1" fillId="0" borderId="0" xfId="0" applyNumberFormat="1" applyFont="1" applyProtection="1">
      <protection hidden="1"/>
    </xf>
    <xf numFmtId="164" fontId="1" fillId="0" borderId="0" xfId="0" applyNumberFormat="1" applyFont="1" applyProtection="1">
      <protection hidden="1"/>
    </xf>
    <xf numFmtId="41" fontId="1" fillId="0" borderId="2" xfId="0" applyNumberFormat="1" applyFont="1" applyBorder="1" applyProtection="1">
      <protection hidden="1"/>
    </xf>
    <xf numFmtId="164" fontId="1" fillId="0" borderId="2" xfId="0" applyNumberFormat="1" applyFont="1" applyBorder="1" applyProtection="1">
      <protection hidden="1"/>
    </xf>
    <xf numFmtId="0" fontId="2" fillId="0" borderId="0" xfId="0" applyFont="1" applyAlignment="1">
      <alignment horizontal="center"/>
    </xf>
    <xf numFmtId="7" fontId="12" fillId="0" borderId="0" xfId="0" applyNumberFormat="1" applyFont="1" applyProtection="1">
      <protection hidden="1"/>
    </xf>
    <xf numFmtId="0" fontId="1" fillId="0" borderId="0" xfId="1" applyFont="1"/>
    <xf numFmtId="164" fontId="11" fillId="0" borderId="3" xfId="0" applyNumberFormat="1" applyFont="1" applyBorder="1" applyAlignment="1" applyProtection="1">
      <alignment horizontal="right"/>
      <protection hidden="1"/>
    </xf>
    <xf numFmtId="0" fontId="1" fillId="0" borderId="0" xfId="0" applyFont="1" applyAlignment="1">
      <alignment horizontal="center"/>
    </xf>
    <xf numFmtId="38" fontId="11" fillId="0" borderId="4" xfId="0" applyNumberFormat="1" applyFont="1" applyBorder="1" applyAlignment="1" applyProtection="1">
      <alignment horizontal="center"/>
      <protection hidden="1"/>
    </xf>
    <xf numFmtId="8" fontId="12" fillId="0" borderId="4" xfId="0" applyNumberFormat="1" applyFont="1" applyBorder="1" applyProtection="1">
      <protection hidden="1"/>
    </xf>
    <xf numFmtId="0" fontId="1" fillId="0" borderId="1" xfId="0" applyFont="1" applyBorder="1" applyAlignment="1">
      <alignment horizontal="center"/>
    </xf>
    <xf numFmtId="0" fontId="8" fillId="0" borderId="0" xfId="0" applyFont="1" applyAlignment="1">
      <alignment vertical="center"/>
    </xf>
    <xf numFmtId="0" fontId="8" fillId="0" borderId="0" xfId="0" applyFont="1"/>
    <xf numFmtId="0" fontId="10" fillId="0" borderId="0" xfId="0" applyFont="1" applyAlignment="1">
      <alignment horizontal="center"/>
    </xf>
    <xf numFmtId="0" fontId="1"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8" fillId="0" borderId="2" xfId="0" applyFont="1" applyBorder="1" applyAlignment="1">
      <alignment horizontal="center"/>
    </xf>
    <xf numFmtId="0" fontId="8" fillId="0" borderId="2" xfId="0" applyFont="1" applyBorder="1"/>
    <xf numFmtId="0" fontId="5" fillId="0" borderId="0" xfId="0" applyFont="1"/>
    <xf numFmtId="164" fontId="1" fillId="0" borderId="0" xfId="0" applyNumberFormat="1" applyFont="1"/>
    <xf numFmtId="164" fontId="2" fillId="0" borderId="0" xfId="0" applyNumberFormat="1" applyFont="1" applyAlignment="1">
      <alignment horizontal="right"/>
    </xf>
    <xf numFmtId="0" fontId="1" fillId="0" borderId="2" xfId="0" applyFont="1" applyBorder="1"/>
    <xf numFmtId="0" fontId="5" fillId="0" borderId="2" xfId="0" applyFont="1" applyBorder="1"/>
    <xf numFmtId="164" fontId="1" fillId="0" borderId="2" xfId="0" applyNumberFormat="1" applyFont="1" applyBorder="1"/>
    <xf numFmtId="0" fontId="6" fillId="0" borderId="0" xfId="0" applyFont="1" applyAlignment="1">
      <alignment horizontal="right" vertical="center"/>
    </xf>
    <xf numFmtId="164" fontId="8" fillId="0" borderId="2" xfId="0" applyNumberFormat="1" applyFont="1" applyBorder="1"/>
    <xf numFmtId="0" fontId="5" fillId="0" borderId="0" xfId="0" applyFont="1" applyAlignment="1">
      <alignment horizontal="center"/>
    </xf>
    <xf numFmtId="0" fontId="5" fillId="0" borderId="2" xfId="0" applyFont="1" applyBorder="1" applyAlignment="1">
      <alignment horizontal="center"/>
    </xf>
    <xf numFmtId="0" fontId="13" fillId="0" borderId="0" xfId="0" applyFont="1" applyAlignment="1">
      <alignment horizontal="center"/>
    </xf>
    <xf numFmtId="164" fontId="10" fillId="0" borderId="0" xfId="0" applyNumberFormat="1" applyFont="1"/>
    <xf numFmtId="164" fontId="14" fillId="0" borderId="0" xfId="0" applyNumberFormat="1" applyFont="1" applyAlignment="1">
      <alignment horizontal="center"/>
    </xf>
    <xf numFmtId="0" fontId="1" fillId="0" borderId="0" xfId="1" applyFont="1" applyAlignment="1">
      <alignment horizontal="right"/>
    </xf>
    <xf numFmtId="0" fontId="7" fillId="0" borderId="0" xfId="1" applyAlignment="1">
      <alignment horizontal="right"/>
    </xf>
    <xf numFmtId="0" fontId="7" fillId="0" borderId="0" xfId="0" applyFont="1"/>
    <xf numFmtId="0" fontId="9" fillId="0" borderId="0" xfId="1" applyFont="1" applyAlignment="1">
      <alignment horizontal="centerContinuous"/>
    </xf>
    <xf numFmtId="0" fontId="11" fillId="0" borderId="0" xfId="1" applyFont="1"/>
    <xf numFmtId="0" fontId="4" fillId="0" borderId="0" xfId="0" applyFont="1" applyAlignment="1">
      <alignment horizontal="centerContinuous"/>
    </xf>
    <xf numFmtId="0" fontId="3" fillId="0" borderId="0" xfId="0" applyFont="1" applyAlignment="1">
      <alignment horizontal="centerContinuous"/>
    </xf>
    <xf numFmtId="0" fontId="7" fillId="0" borderId="0" xfId="0" applyFont="1" applyAlignment="1">
      <alignment horizontal="centerContinuous"/>
    </xf>
    <xf numFmtId="0" fontId="7" fillId="0" borderId="0" xfId="0" applyFont="1" applyAlignment="1">
      <alignment horizontal="right"/>
    </xf>
    <xf numFmtId="0" fontId="11" fillId="0" borderId="0" xfId="0" applyFont="1"/>
    <xf numFmtId="0" fontId="7" fillId="0" borderId="0" xfId="0" applyFont="1" applyAlignment="1">
      <alignment horizontal="center"/>
    </xf>
    <xf numFmtId="0" fontId="7" fillId="0" borderId="5" xfId="0" applyFont="1" applyBorder="1"/>
    <xf numFmtId="49" fontId="7" fillId="0" borderId="0" xfId="0" applyNumberFormat="1" applyFont="1"/>
    <xf numFmtId="0" fontId="10" fillId="0" borderId="0" xfId="0" applyFont="1"/>
    <xf numFmtId="8" fontId="7" fillId="0" borderId="0" xfId="0" applyNumberFormat="1" applyFont="1"/>
    <xf numFmtId="8" fontId="7" fillId="0" borderId="5" xfId="0" applyNumberFormat="1" applyFont="1" applyBorder="1"/>
    <xf numFmtId="0" fontId="1" fillId="0" borderId="5" xfId="0" applyFont="1" applyBorder="1"/>
    <xf numFmtId="41" fontId="7" fillId="0" borderId="5" xfId="0" applyNumberFormat="1" applyFont="1" applyBorder="1" applyAlignment="1">
      <alignment horizontal="center"/>
    </xf>
    <xf numFmtId="0" fontId="2" fillId="0" borderId="0" xfId="0" applyFont="1" applyAlignment="1">
      <alignment horizontal="right"/>
    </xf>
    <xf numFmtId="7" fontId="7" fillId="0" borderId="0" xfId="1" applyNumberFormat="1"/>
    <xf numFmtId="7" fontId="11" fillId="0" borderId="0" xfId="1" applyNumberFormat="1" applyFont="1"/>
    <xf numFmtId="0" fontId="7" fillId="0" borderId="1" xfId="1" applyBorder="1"/>
    <xf numFmtId="0" fontId="2" fillId="0" borderId="0" xfId="0" applyFont="1" applyAlignment="1">
      <alignment vertical="center"/>
    </xf>
    <xf numFmtId="0" fontId="1" fillId="0" borderId="0" xfId="1" applyFont="1" applyAlignment="1">
      <alignment horizontal="left"/>
    </xf>
    <xf numFmtId="0" fontId="7" fillId="0" borderId="0" xfId="1" applyAlignment="1">
      <alignment horizontal="left"/>
    </xf>
    <xf numFmtId="0" fontId="1" fillId="3" borderId="1" xfId="1" applyFont="1" applyFill="1" applyBorder="1" applyAlignment="1">
      <alignment horizontal="center"/>
    </xf>
    <xf numFmtId="0" fontId="11" fillId="0" borderId="1" xfId="0" applyFont="1" applyBorder="1" applyAlignment="1">
      <alignment horizontal="left"/>
    </xf>
    <xf numFmtId="0" fontId="2" fillId="0" borderId="0" xfId="1" applyFont="1" applyAlignment="1">
      <alignment horizontal="center"/>
    </xf>
    <xf numFmtId="0" fontId="2" fillId="0" borderId="0" xfId="0" applyFont="1" applyAlignment="1">
      <alignment horizontal="center" vertical="center"/>
    </xf>
    <xf numFmtId="0" fontId="1" fillId="0" borderId="0" xfId="0" applyFont="1" applyAlignment="1">
      <alignment vertical="center" wrapText="1"/>
    </xf>
    <xf numFmtId="38" fontId="11" fillId="0" borderId="0" xfId="0" applyNumberFormat="1" applyFont="1" applyAlignment="1" applyProtection="1">
      <alignment horizontal="center"/>
      <protection hidden="1"/>
    </xf>
    <xf numFmtId="0" fontId="11" fillId="2" borderId="1" xfId="0" applyFont="1" applyFill="1" applyBorder="1" applyAlignment="1" applyProtection="1">
      <alignment horizontal="center"/>
      <protection locked="0"/>
    </xf>
    <xf numFmtId="164" fontId="11" fillId="0" borderId="0" xfId="0" applyNumberFormat="1" applyFont="1" applyAlignment="1" applyProtection="1">
      <alignment horizontal="right"/>
      <protection hidden="1"/>
    </xf>
    <xf numFmtId="0" fontId="16" fillId="0" borderId="0" xfId="0" applyFont="1" applyAlignment="1">
      <alignment horizontal="center"/>
    </xf>
    <xf numFmtId="0" fontId="11" fillId="0" borderId="0" xfId="1" applyFont="1" applyAlignment="1">
      <alignment horizontal="left"/>
    </xf>
    <xf numFmtId="0" fontId="2" fillId="0" borderId="0" xfId="1" applyFont="1" applyAlignment="1">
      <alignment horizontal="right"/>
    </xf>
    <xf numFmtId="0" fontId="8" fillId="0" borderId="0" xfId="0" applyFont="1" applyAlignment="1" applyProtection="1">
      <alignment horizontal="left"/>
      <protection locked="0"/>
    </xf>
    <xf numFmtId="0" fontId="5" fillId="0" borderId="0" xfId="0" applyFont="1" applyProtection="1">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38" fontId="11" fillId="0" borderId="1" xfId="0" applyNumberFormat="1" applyFont="1" applyBorder="1" applyAlignment="1" applyProtection="1">
      <alignment horizontal="center"/>
      <protection hidden="1"/>
    </xf>
    <xf numFmtId="0" fontId="7" fillId="0" borderId="5" xfId="0" applyFont="1" applyBorder="1" applyAlignment="1">
      <alignment horizontal="center"/>
    </xf>
    <xf numFmtId="8" fontId="20" fillId="0" borderId="0" xfId="0" applyNumberFormat="1" applyFont="1"/>
    <xf numFmtId="1" fontId="1" fillId="0" borderId="0" xfId="0" applyNumberFormat="1" applyFont="1"/>
    <xf numFmtId="2" fontId="1" fillId="0" borderId="0" xfId="0" applyNumberFormat="1" applyFont="1" applyProtection="1">
      <protection hidden="1"/>
    </xf>
    <xf numFmtId="44" fontId="1" fillId="0" borderId="0" xfId="0" applyNumberFormat="1" applyFont="1"/>
    <xf numFmtId="0" fontId="11"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xf>
    <xf numFmtId="0" fontId="1" fillId="0" borderId="2" xfId="0" applyFont="1" applyBorder="1" applyAlignment="1">
      <alignment horizontal="center"/>
    </xf>
    <xf numFmtId="1" fontId="1" fillId="2" borderId="1" xfId="0" applyNumberFormat="1" applyFont="1" applyFill="1" applyBorder="1" applyProtection="1">
      <protection locked="0"/>
    </xf>
    <xf numFmtId="0" fontId="1" fillId="5" borderId="1" xfId="0" applyFont="1" applyFill="1" applyBorder="1" applyAlignment="1" applyProtection="1">
      <alignment horizontal="center"/>
      <protection locked="0"/>
    </xf>
    <xf numFmtId="0" fontId="1" fillId="5" borderId="1" xfId="0" applyFont="1" applyFill="1" applyBorder="1" applyProtection="1">
      <protection locked="0"/>
    </xf>
    <xf numFmtId="0" fontId="1" fillId="2" borderId="3" xfId="0" applyFont="1" applyFill="1" applyBorder="1" applyAlignment="1" applyProtection="1">
      <alignment horizontal="center"/>
      <protection locked="0"/>
    </xf>
    <xf numFmtId="1" fontId="1" fillId="2" borderId="3" xfId="0" applyNumberFormat="1" applyFont="1" applyFill="1" applyBorder="1" applyAlignment="1" applyProtection="1">
      <alignment horizontal="center"/>
      <protection locked="0"/>
    </xf>
    <xf numFmtId="7" fontId="8" fillId="2" borderId="10" xfId="0" applyNumberFormat="1" applyFont="1" applyFill="1" applyBorder="1" applyAlignment="1" applyProtection="1">
      <alignment horizontal="center"/>
      <protection locked="0"/>
    </xf>
    <xf numFmtId="167" fontId="11" fillId="2" borderId="1" xfId="1" applyNumberFormat="1" applyFont="1" applyFill="1" applyBorder="1" applyAlignment="1" applyProtection="1">
      <alignment horizontal="left"/>
      <protection locked="0"/>
    </xf>
    <xf numFmtId="0" fontId="1" fillId="7" borderId="1" xfId="1" applyFont="1" applyFill="1" applyBorder="1" applyAlignment="1" applyProtection="1">
      <alignment horizontal="center"/>
      <protection locked="0"/>
    </xf>
    <xf numFmtId="164" fontId="11" fillId="0" borderId="1" xfId="0" applyNumberFormat="1" applyFont="1" applyBorder="1"/>
    <xf numFmtId="0" fontId="6" fillId="0" borderId="1" xfId="0" applyFont="1" applyBorder="1"/>
    <xf numFmtId="0" fontId="0" fillId="0" borderId="1" xfId="0" applyBorder="1"/>
    <xf numFmtId="0" fontId="23" fillId="0" borderId="0" xfId="0" applyFont="1" applyProtection="1">
      <protection locked="0"/>
    </xf>
    <xf numFmtId="0" fontId="24" fillId="0" borderId="0" xfId="0" applyFont="1" applyAlignment="1">
      <alignment horizontal="center" vertical="center" wrapText="1"/>
    </xf>
    <xf numFmtId="0" fontId="23" fillId="0" borderId="0" xfId="0" applyFont="1" applyAlignment="1">
      <alignment horizontal="center"/>
    </xf>
    <xf numFmtId="0" fontId="23" fillId="0" borderId="0" xfId="1" applyFont="1"/>
    <xf numFmtId="44" fontId="8" fillId="0" borderId="0" xfId="0" applyNumberFormat="1" applyFont="1" applyAlignment="1" applyProtection="1">
      <alignment horizontal="center"/>
      <protection locked="0"/>
    </xf>
    <xf numFmtId="0" fontId="26" fillId="0" borderId="0" xfId="0" applyFont="1" applyProtection="1">
      <protection locked="0"/>
    </xf>
    <xf numFmtId="0" fontId="26" fillId="0" borderId="0" xfId="0" applyFont="1" applyAlignment="1" applyProtection="1">
      <alignment horizontal="left"/>
      <protection locked="0"/>
    </xf>
    <xf numFmtId="2" fontId="1" fillId="0" borderId="2" xfId="0" applyNumberFormat="1" applyFont="1" applyBorder="1" applyAlignment="1" applyProtection="1">
      <alignment horizontal="center"/>
      <protection hidden="1"/>
    </xf>
    <xf numFmtId="0" fontId="27" fillId="0" borderId="0" xfId="0" applyFont="1" applyProtection="1">
      <protection locked="0"/>
    </xf>
    <xf numFmtId="0" fontId="27" fillId="0" borderId="0" xfId="0" applyFont="1" applyAlignment="1" applyProtection="1">
      <alignment horizontal="left"/>
      <protection locked="0"/>
    </xf>
    <xf numFmtId="0" fontId="6" fillId="0" borderId="0" xfId="0" applyFont="1"/>
    <xf numFmtId="164" fontId="1" fillId="0" borderId="0" xfId="0" applyNumberFormat="1" applyFont="1" applyProtection="1">
      <protection locked="0"/>
    </xf>
    <xf numFmtId="164" fontId="1" fillId="0" borderId="1" xfId="0" applyNumberFormat="1" applyFont="1" applyBorder="1" applyProtection="1">
      <protection locked="0"/>
    </xf>
    <xf numFmtId="44" fontId="1" fillId="0" borderId="0" xfId="0" applyNumberFormat="1" applyFont="1" applyProtection="1">
      <protection locked="0"/>
    </xf>
    <xf numFmtId="0" fontId="30" fillId="0" borderId="0" xfId="0" applyFont="1" applyProtection="1">
      <protection hidden="1"/>
    </xf>
    <xf numFmtId="0" fontId="1" fillId="0" borderId="0" xfId="0" applyFont="1" applyAlignment="1" applyProtection="1">
      <alignment horizontal="right"/>
      <protection locked="0"/>
    </xf>
    <xf numFmtId="164" fontId="0" fillId="0" borderId="0" xfId="0" applyNumberFormat="1"/>
    <xf numFmtId="0" fontId="2" fillId="0" borderId="0" xfId="0" applyFont="1"/>
    <xf numFmtId="7" fontId="1" fillId="0" borderId="2" xfId="3" applyNumberFormat="1" applyFont="1" applyBorder="1" applyAlignment="1" applyProtection="1">
      <alignment horizontal="center"/>
    </xf>
    <xf numFmtId="164" fontId="1" fillId="0" borderId="0" xfId="0" applyNumberFormat="1" applyFont="1" applyAlignment="1" applyProtection="1">
      <alignment horizontal="right"/>
      <protection locked="0"/>
    </xf>
    <xf numFmtId="164" fontId="2" fillId="0" borderId="0" xfId="0" applyNumberFormat="1" applyFont="1" applyProtection="1">
      <protection locked="0"/>
    </xf>
    <xf numFmtId="164" fontId="5" fillId="0" borderId="0" xfId="0" applyNumberFormat="1" applyFont="1" applyProtection="1">
      <protection locked="0"/>
    </xf>
    <xf numFmtId="164" fontId="5" fillId="0" borderId="0" xfId="0" quotePrefix="1" applyNumberFormat="1" applyFont="1" applyProtection="1">
      <protection locked="0"/>
    </xf>
    <xf numFmtId="164" fontId="11" fillId="0" borderId="1" xfId="0" applyNumberFormat="1" applyFont="1" applyBorder="1" applyProtection="1">
      <protection locked="0"/>
    </xf>
    <xf numFmtId="164" fontId="11" fillId="0" borderId="0" xfId="0" applyNumberFormat="1" applyFont="1" applyProtection="1">
      <protection locked="0"/>
    </xf>
    <xf numFmtId="164" fontId="1" fillId="0" borderId="0" xfId="0" applyNumberFormat="1" applyFont="1" applyAlignment="1">
      <alignment horizontal="right"/>
    </xf>
    <xf numFmtId="164" fontId="7" fillId="0" borderId="0" xfId="0" applyNumberFormat="1" applyFont="1"/>
    <xf numFmtId="164" fontId="2" fillId="0" borderId="0" xfId="0" applyNumberFormat="1" applyFont="1"/>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9" fontId="1" fillId="0" borderId="18" xfId="4" applyFont="1" applyBorder="1" applyAlignment="1" applyProtection="1">
      <alignment horizontal="center"/>
    </xf>
    <xf numFmtId="7" fontId="1" fillId="0" borderId="0" xfId="0" applyNumberFormat="1" applyFont="1"/>
    <xf numFmtId="0" fontId="1" fillId="0" borderId="15" xfId="0" applyFont="1" applyBorder="1"/>
    <xf numFmtId="0" fontId="1" fillId="0" borderId="17" xfId="0" quotePrefix="1" applyFont="1" applyBorder="1" applyAlignment="1">
      <alignment horizontal="center"/>
    </xf>
    <xf numFmtId="0" fontId="2" fillId="0" borderId="2" xfId="0" applyFont="1" applyBorder="1"/>
    <xf numFmtId="164" fontId="2" fillId="0" borderId="2" xfId="0" applyNumberFormat="1" applyFont="1" applyBorder="1"/>
    <xf numFmtId="164" fontId="34" fillId="0" borderId="15" xfId="0" applyNumberFormat="1" applyFont="1" applyBorder="1" applyAlignment="1">
      <alignment horizontal="center"/>
    </xf>
    <xf numFmtId="164" fontId="34" fillId="0" borderId="0" xfId="0" applyNumberFormat="1" applyFont="1" applyAlignment="1">
      <alignment horizontal="center"/>
    </xf>
    <xf numFmtId="0" fontId="34" fillId="0" borderId="0" xfId="0" applyFont="1" applyAlignment="1">
      <alignment horizontal="center"/>
    </xf>
    <xf numFmtId="0" fontId="34" fillId="0" borderId="16" xfId="0" applyFont="1" applyBorder="1" applyAlignment="1">
      <alignment horizontal="center"/>
    </xf>
    <xf numFmtId="0" fontId="1" fillId="0" borderId="17" xfId="0" applyFont="1" applyBorder="1" applyAlignment="1">
      <alignment horizontal="center"/>
    </xf>
    <xf numFmtId="0" fontId="2" fillId="0" borderId="17" xfId="0" applyFont="1" applyBorder="1"/>
    <xf numFmtId="0" fontId="32" fillId="0" borderId="0" xfId="0" applyFont="1" applyProtection="1">
      <protection locked="0"/>
    </xf>
    <xf numFmtId="0" fontId="34" fillId="0" borderId="15" xfId="0" applyFont="1" applyBorder="1" applyAlignment="1">
      <alignment horizontal="center"/>
    </xf>
    <xf numFmtId="0" fontId="1" fillId="2" borderId="19" xfId="0" applyFont="1" applyFill="1" applyBorder="1" applyProtection="1">
      <protection locked="0"/>
    </xf>
    <xf numFmtId="0" fontId="1" fillId="2" borderId="6" xfId="0" applyFont="1" applyFill="1" applyBorder="1" applyProtection="1">
      <protection locked="0"/>
    </xf>
    <xf numFmtId="0" fontId="1" fillId="2" borderId="13" xfId="0" applyFont="1" applyFill="1" applyBorder="1" applyProtection="1">
      <protection locked="0"/>
    </xf>
    <xf numFmtId="0" fontId="1" fillId="2" borderId="24" xfId="0" applyFont="1" applyFill="1" applyBorder="1" applyProtection="1">
      <protection locked="0"/>
    </xf>
    <xf numFmtId="8" fontId="11" fillId="0" borderId="5" xfId="0" applyNumberFormat="1" applyFont="1" applyBorder="1" applyProtection="1">
      <protection hidden="1"/>
    </xf>
    <xf numFmtId="0" fontId="1" fillId="0" borderId="18" xfId="0" applyFont="1" applyBorder="1" applyAlignment="1">
      <alignment horizontal="center"/>
    </xf>
    <xf numFmtId="0" fontId="17" fillId="0" borderId="17" xfId="0" applyFont="1" applyBorder="1"/>
    <xf numFmtId="7" fontId="12" fillId="0" borderId="1" xfId="0" applyNumberFormat="1" applyFont="1" applyBorder="1" applyProtection="1">
      <protection hidden="1"/>
    </xf>
    <xf numFmtId="7" fontId="31" fillId="0" borderId="0" xfId="0" applyNumberFormat="1" applyFont="1" applyProtection="1">
      <protection hidden="1"/>
    </xf>
    <xf numFmtId="7" fontId="1" fillId="0" borderId="5" xfId="0" applyNumberFormat="1" applyFont="1" applyBorder="1" applyProtection="1">
      <protection locked="0"/>
    </xf>
    <xf numFmtId="7" fontId="1" fillId="0" borderId="0" xfId="0" applyNumberFormat="1" applyFont="1" applyProtection="1">
      <protection locked="0"/>
    </xf>
    <xf numFmtId="7" fontId="1" fillId="0" borderId="1" xfId="0" applyNumberFormat="1" applyFont="1" applyBorder="1" applyProtection="1">
      <protection hidden="1"/>
    </xf>
    <xf numFmtId="7" fontId="11" fillId="0" borderId="0" xfId="0" applyNumberFormat="1" applyFont="1" applyProtection="1">
      <protection locked="0"/>
    </xf>
    <xf numFmtId="0" fontId="36" fillId="0" borderId="0" xfId="0" quotePrefix="1" applyFont="1"/>
    <xf numFmtId="7" fontId="36" fillId="0" borderId="0" xfId="0" quotePrefix="1" applyNumberFormat="1" applyFont="1"/>
    <xf numFmtId="39" fontId="1" fillId="2" borderId="19" xfId="0" applyNumberFormat="1" applyFont="1" applyFill="1" applyBorder="1" applyProtection="1">
      <protection locked="0"/>
    </xf>
    <xf numFmtId="39" fontId="1" fillId="2" borderId="6" xfId="0" applyNumberFormat="1" applyFont="1" applyFill="1" applyBorder="1" applyProtection="1">
      <protection locked="0"/>
    </xf>
    <xf numFmtId="39" fontId="0" fillId="0" borderId="0" xfId="0" applyNumberFormat="1"/>
    <xf numFmtId="39" fontId="2" fillId="0" borderId="0" xfId="0" applyNumberFormat="1" applyFont="1"/>
    <xf numFmtId="7" fontId="1" fillId="0" borderId="19" xfId="0" applyNumberFormat="1" applyFont="1" applyBorder="1" applyProtection="1">
      <protection hidden="1"/>
    </xf>
    <xf numFmtId="7" fontId="1" fillId="0" borderId="0" xfId="0" applyNumberFormat="1" applyFont="1" applyProtection="1">
      <protection hidden="1"/>
    </xf>
    <xf numFmtId="7" fontId="1" fillId="0" borderId="21" xfId="0" applyNumberFormat="1" applyFont="1" applyBorder="1" applyProtection="1">
      <protection hidden="1"/>
    </xf>
    <xf numFmtId="7" fontId="1" fillId="0" borderId="6" xfId="0" applyNumberFormat="1" applyFont="1" applyBorder="1" applyProtection="1">
      <protection hidden="1"/>
    </xf>
    <xf numFmtId="7" fontId="1" fillId="0" borderId="22" xfId="0" applyNumberFormat="1" applyFont="1" applyBorder="1" applyProtection="1">
      <protection hidden="1"/>
    </xf>
    <xf numFmtId="7" fontId="1" fillId="0" borderId="16" xfId="0" applyNumberFormat="1" applyFont="1" applyBorder="1" applyProtection="1">
      <protection hidden="1"/>
    </xf>
    <xf numFmtId="0" fontId="1" fillId="0" borderId="0" xfId="0" applyFont="1" applyProtection="1">
      <protection hidden="1"/>
    </xf>
    <xf numFmtId="0" fontId="1" fillId="0" borderId="16" xfId="0" applyFont="1" applyBorder="1" applyProtection="1">
      <protection hidden="1"/>
    </xf>
    <xf numFmtId="164" fontId="2" fillId="0" borderId="2" xfId="0" applyNumberFormat="1" applyFont="1" applyBorder="1" applyProtection="1">
      <protection hidden="1"/>
    </xf>
    <xf numFmtId="0" fontId="2" fillId="0" borderId="2" xfId="0" applyFont="1" applyBorder="1" applyProtection="1">
      <protection hidden="1"/>
    </xf>
    <xf numFmtId="0" fontId="2" fillId="0" borderId="18" xfId="0" applyFont="1" applyBorder="1" applyProtection="1">
      <protection hidden="1"/>
    </xf>
    <xf numFmtId="0" fontId="1" fillId="0" borderId="21" xfId="0" applyFont="1" applyBorder="1" applyProtection="1">
      <protection hidden="1"/>
    </xf>
    <xf numFmtId="0" fontId="1" fillId="0" borderId="22" xfId="0" applyFont="1" applyBorder="1" applyProtection="1">
      <protection hidden="1"/>
    </xf>
    <xf numFmtId="0" fontId="35" fillId="0" borderId="16" xfId="0" applyFont="1" applyBorder="1" applyProtection="1">
      <protection hidden="1"/>
    </xf>
    <xf numFmtId="164" fontId="2" fillId="0" borderId="18" xfId="0" applyNumberFormat="1" applyFont="1" applyBorder="1" applyProtection="1">
      <protection hidden="1"/>
    </xf>
    <xf numFmtId="164" fontId="2" fillId="0" borderId="19" xfId="0" applyNumberFormat="1" applyFont="1" applyBorder="1" applyProtection="1">
      <protection hidden="1"/>
    </xf>
    <xf numFmtId="164" fontId="2" fillId="0" borderId="6" xfId="0" applyNumberFormat="1" applyFont="1" applyBorder="1" applyProtection="1">
      <protection hidden="1"/>
    </xf>
    <xf numFmtId="0" fontId="2" fillId="0" borderId="0" xfId="0" applyFont="1" applyProtection="1">
      <protection hidden="1"/>
    </xf>
    <xf numFmtId="7" fontId="2" fillId="0" borderId="0" xfId="0" applyNumberFormat="1" applyFont="1" applyProtection="1">
      <protection hidden="1"/>
    </xf>
    <xf numFmtId="164" fontId="34" fillId="0" borderId="17" xfId="0" applyNumberFormat="1" applyFont="1" applyBorder="1" applyProtection="1">
      <protection hidden="1"/>
    </xf>
    <xf numFmtId="164" fontId="34" fillId="0" borderId="2" xfId="0" applyNumberFormat="1" applyFont="1" applyBorder="1" applyProtection="1">
      <protection hidden="1"/>
    </xf>
    <xf numFmtId="0" fontId="34" fillId="0" borderId="2" xfId="0" applyFont="1" applyBorder="1" applyProtection="1">
      <protection hidden="1"/>
    </xf>
    <xf numFmtId="164" fontId="34" fillId="0" borderId="18" xfId="0" quotePrefix="1" applyNumberFormat="1" applyFont="1" applyBorder="1" applyProtection="1">
      <protection hidden="1"/>
    </xf>
    <xf numFmtId="0" fontId="28" fillId="0" borderId="0" xfId="0" applyFont="1" applyProtection="1">
      <protection locked="0"/>
    </xf>
    <xf numFmtId="164" fontId="8" fillId="0" borderId="0" xfId="0" applyNumberFormat="1" applyFont="1" applyProtection="1">
      <protection hidden="1"/>
    </xf>
    <xf numFmtId="164" fontId="1" fillId="0" borderId="1" xfId="0" applyNumberFormat="1" applyFont="1" applyBorder="1" applyProtection="1">
      <protection hidden="1"/>
    </xf>
    <xf numFmtId="164" fontId="6" fillId="0" borderId="1" xfId="0" applyNumberFormat="1" applyFont="1" applyBorder="1" applyProtection="1">
      <protection hidden="1"/>
    </xf>
    <xf numFmtId="44" fontId="23" fillId="0" borderId="0" xfId="0" applyNumberFormat="1" applyFont="1" applyProtection="1">
      <protection locked="0"/>
    </xf>
    <xf numFmtId="44" fontId="37" fillId="0" borderId="0" xfId="0" quotePrefix="1" applyNumberFormat="1" applyFont="1" applyProtection="1">
      <protection hidden="1"/>
    </xf>
    <xf numFmtId="8" fontId="23" fillId="0" borderId="0" xfId="0" applyNumberFormat="1" applyFont="1"/>
    <xf numFmtId="164" fontId="1" fillId="0" borderId="1" xfId="0" quotePrefix="1" applyNumberFormat="1" applyFont="1" applyBorder="1" applyProtection="1">
      <protection hidden="1"/>
    </xf>
    <xf numFmtId="0" fontId="1" fillId="0" borderId="1" xfId="0" quotePrefix="1" applyFont="1" applyBorder="1" applyAlignment="1">
      <alignment horizontal="center"/>
    </xf>
    <xf numFmtId="0" fontId="11" fillId="0" borderId="1" xfId="0" quotePrefix="1" applyFont="1" applyBorder="1" applyAlignment="1">
      <alignment horizontal="left"/>
    </xf>
    <xf numFmtId="0" fontId="20" fillId="0" borderId="0" xfId="0" quotePrefix="1" applyFont="1" applyProtection="1">
      <protection hidden="1"/>
    </xf>
    <xf numFmtId="7" fontId="1" fillId="0" borderId="6" xfId="0" quotePrefix="1" applyNumberFormat="1" applyFont="1" applyBorder="1" applyProtection="1">
      <protection hidden="1"/>
    </xf>
    <xf numFmtId="0" fontId="9" fillId="0" borderId="0" xfId="0" applyFont="1"/>
    <xf numFmtId="164" fontId="11" fillId="0" borderId="0" xfId="0" applyNumberFormat="1" applyFont="1" applyAlignment="1">
      <alignment horizontal="center"/>
    </xf>
    <xf numFmtId="0" fontId="17" fillId="0" borderId="0" xfId="0" applyFont="1" applyAlignment="1">
      <alignment horizontal="center"/>
    </xf>
    <xf numFmtId="0" fontId="39" fillId="0" borderId="0" xfId="0" applyFont="1"/>
    <xf numFmtId="0" fontId="32" fillId="0" borderId="0" xfId="0" applyFont="1"/>
    <xf numFmtId="0" fontId="5" fillId="0" borderId="29" xfId="0" applyFont="1" applyBorder="1" applyAlignment="1">
      <alignment horizontal="center"/>
    </xf>
    <xf numFmtId="0" fontId="5" fillId="0" borderId="29" xfId="0" applyFont="1" applyBorder="1"/>
    <xf numFmtId="41" fontId="5" fillId="0" borderId="28" xfId="0" applyNumberFormat="1" applyFont="1" applyBorder="1"/>
    <xf numFmtId="7" fontId="5" fillId="0" borderId="30" xfId="0" applyNumberFormat="1" applyFont="1" applyBorder="1"/>
    <xf numFmtId="7" fontId="5" fillId="0" borderId="31" xfId="0" applyNumberFormat="1" applyFont="1" applyBorder="1"/>
    <xf numFmtId="37" fontId="5" fillId="0" borderId="28" xfId="0" applyNumberFormat="1" applyFont="1" applyBorder="1"/>
    <xf numFmtId="7" fontId="5" fillId="0" borderId="28" xfId="0" applyNumberFormat="1" applyFont="1" applyBorder="1"/>
    <xf numFmtId="9" fontId="5" fillId="0" borderId="0" xfId="0" applyNumberFormat="1" applyFont="1"/>
    <xf numFmtId="164" fontId="5" fillId="0" borderId="28" xfId="0" applyNumberFormat="1" applyFont="1" applyBorder="1"/>
    <xf numFmtId="7" fontId="5" fillId="0" borderId="32" xfId="0" applyNumberFormat="1" applyFont="1" applyBorder="1"/>
    <xf numFmtId="0" fontId="5" fillId="13" borderId="28" xfId="0" applyFont="1" applyFill="1" applyBorder="1" applyProtection="1">
      <protection locked="0"/>
    </xf>
    <xf numFmtId="0" fontId="5" fillId="13" borderId="31" xfId="0" applyFont="1" applyFill="1" applyBorder="1" applyProtection="1">
      <protection locked="0"/>
    </xf>
    <xf numFmtId="164" fontId="5" fillId="13" borderId="28" xfId="0" quotePrefix="1" applyNumberFormat="1" applyFont="1" applyFill="1" applyBorder="1" applyProtection="1">
      <protection locked="0"/>
    </xf>
    <xf numFmtId="164" fontId="5" fillId="13" borderId="31" xfId="0" quotePrefix="1" applyNumberFormat="1" applyFont="1" applyFill="1" applyBorder="1" applyProtection="1">
      <protection locked="0"/>
    </xf>
    <xf numFmtId="164" fontId="38" fillId="0" borderId="1" xfId="0" applyNumberFormat="1" applyFont="1" applyBorder="1" applyAlignment="1" applyProtection="1">
      <alignment horizontal="left"/>
      <protection locked="0"/>
    </xf>
    <xf numFmtId="164" fontId="1" fillId="0" borderId="28" xfId="0" applyNumberFormat="1" applyFont="1" applyBorder="1"/>
    <xf numFmtId="0" fontId="1" fillId="12" borderId="28" xfId="0" applyFont="1" applyFill="1" applyBorder="1" applyAlignment="1" applyProtection="1">
      <alignment horizontal="center"/>
      <protection locked="0"/>
    </xf>
    <xf numFmtId="164" fontId="8" fillId="2" borderId="20" xfId="0" applyNumberFormat="1" applyFont="1" applyFill="1" applyBorder="1" applyAlignment="1" applyProtection="1">
      <alignment horizontal="center"/>
      <protection locked="0"/>
    </xf>
    <xf numFmtId="44" fontId="20" fillId="0" borderId="0" xfId="0" applyNumberFormat="1" applyFont="1" applyProtection="1">
      <protection locked="0"/>
    </xf>
    <xf numFmtId="164" fontId="11" fillId="0" borderId="3" xfId="0" quotePrefix="1" applyNumberFormat="1" applyFont="1" applyBorder="1" applyAlignment="1" applyProtection="1">
      <alignment horizontal="right"/>
      <protection hidden="1"/>
    </xf>
    <xf numFmtId="0" fontId="23" fillId="0" borderId="0" xfId="0" applyFont="1"/>
    <xf numFmtId="44" fontId="2" fillId="0" borderId="10" xfId="0" applyNumberFormat="1" applyFont="1" applyBorder="1"/>
    <xf numFmtId="44" fontId="0" fillId="0" borderId="0" xfId="0" applyNumberFormat="1"/>
    <xf numFmtId="0" fontId="40" fillId="0" borderId="0" xfId="0" applyFont="1" applyProtection="1">
      <protection locked="0"/>
    </xf>
    <xf numFmtId="44" fontId="0" fillId="2" borderId="6" xfId="0" applyNumberFormat="1" applyFill="1" applyBorder="1" applyProtection="1">
      <protection locked="0"/>
    </xf>
    <xf numFmtId="0" fontId="40" fillId="0" borderId="0" xfId="0" applyFont="1"/>
    <xf numFmtId="0" fontId="20" fillId="0" borderId="0" xfId="0" applyFont="1"/>
    <xf numFmtId="164" fontId="20" fillId="0" borderId="0" xfId="0" applyNumberFormat="1" applyFont="1"/>
    <xf numFmtId="0" fontId="36" fillId="0" borderId="0" xfId="0" applyFont="1"/>
    <xf numFmtId="164" fontId="37" fillId="0" borderId="0" xfId="0" quotePrefix="1" applyNumberFormat="1" applyFont="1" applyAlignment="1" applyProtection="1">
      <alignment horizontal="right"/>
      <protection hidden="1"/>
    </xf>
    <xf numFmtId="0" fontId="41" fillId="0" borderId="0" xfId="0" applyFont="1" applyProtection="1">
      <protection locked="0" hidden="1"/>
    </xf>
    <xf numFmtId="0" fontId="0" fillId="0" borderId="0" xfId="0" applyProtection="1">
      <protection locked="0" hidden="1"/>
    </xf>
    <xf numFmtId="0" fontId="42" fillId="0" borderId="0" xfId="0" applyFont="1" applyAlignment="1" applyProtection="1">
      <alignment horizontal="center"/>
      <protection locked="0" hidden="1"/>
    </xf>
    <xf numFmtId="0" fontId="11" fillId="0" borderId="3" xfId="0" applyFont="1" applyBorder="1" applyProtection="1">
      <protection locked="0"/>
    </xf>
    <xf numFmtId="2" fontId="12" fillId="0" borderId="3" xfId="0" applyNumberFormat="1" applyFont="1" applyBorder="1" applyProtection="1">
      <protection locked="0"/>
    </xf>
    <xf numFmtId="2" fontId="12" fillId="0" borderId="3" xfId="0" applyNumberFormat="1" applyFont="1" applyBorder="1" applyProtection="1">
      <protection hidden="1"/>
    </xf>
    <xf numFmtId="2" fontId="41" fillId="0" borderId="0" xfId="0" applyNumberFormat="1" applyFont="1" applyProtection="1">
      <protection hidden="1"/>
    </xf>
    <xf numFmtId="2" fontId="0" fillId="0" borderId="0" xfId="0" applyNumberFormat="1" applyProtection="1">
      <protection locked="0" hidden="1"/>
    </xf>
    <xf numFmtId="2" fontId="0" fillId="0" borderId="0" xfId="0" applyNumberFormat="1" applyProtection="1">
      <protection locked="0"/>
    </xf>
    <xf numFmtId="8" fontId="11" fillId="0" borderId="0" xfId="0" applyNumberFormat="1" applyFont="1"/>
    <xf numFmtId="8" fontId="11" fillId="0" borderId="1" xfId="0" applyNumberFormat="1" applyFont="1" applyBorder="1"/>
    <xf numFmtId="0" fontId="37" fillId="0" borderId="0" xfId="0" applyFont="1" applyAlignment="1">
      <alignment horizontal="center" vertical="center"/>
    </xf>
    <xf numFmtId="0" fontId="25" fillId="0" borderId="0" xfId="0" applyFont="1" applyAlignment="1">
      <alignment wrapText="1"/>
    </xf>
    <xf numFmtId="164" fontId="37" fillId="0" borderId="0" xfId="0" quotePrefix="1" applyNumberFormat="1" applyFont="1" applyAlignment="1">
      <alignment horizontal="right"/>
    </xf>
    <xf numFmtId="44" fontId="23" fillId="0" borderId="0" xfId="0" applyNumberFormat="1" applyFont="1"/>
    <xf numFmtId="44" fontId="37" fillId="0" borderId="0" xfId="0" quotePrefix="1" applyNumberFormat="1" applyFont="1"/>
    <xf numFmtId="0" fontId="23" fillId="0" borderId="0" xfId="2" applyFont="1"/>
    <xf numFmtId="44" fontId="0" fillId="0" borderId="6" xfId="3" applyFont="1" applyFill="1" applyBorder="1" applyProtection="1">
      <protection hidden="1"/>
    </xf>
    <xf numFmtId="44" fontId="0" fillId="2" borderId="6" xfId="3" applyFont="1" applyFill="1" applyBorder="1" applyProtection="1">
      <protection locked="0"/>
    </xf>
    <xf numFmtId="44" fontId="1" fillId="0" borderId="0" xfId="3" applyFont="1" applyProtection="1"/>
    <xf numFmtId="0" fontId="40" fillId="2" borderId="6" xfId="0" applyFont="1" applyFill="1" applyBorder="1" applyProtection="1">
      <protection locked="0"/>
    </xf>
    <xf numFmtId="44" fontId="0" fillId="0" borderId="6" xfId="3" quotePrefix="1" applyFont="1" applyFill="1" applyBorder="1" applyProtection="1">
      <protection hidden="1"/>
    </xf>
    <xf numFmtId="0" fontId="0" fillId="2" borderId="1" xfId="0" applyFill="1" applyBorder="1" applyProtection="1">
      <protection locked="0"/>
    </xf>
    <xf numFmtId="0" fontId="40" fillId="0" borderId="0" xfId="0" quotePrefix="1" applyFont="1" applyAlignment="1">
      <alignment horizontal="left"/>
    </xf>
    <xf numFmtId="164" fontId="11" fillId="0" borderId="1" xfId="0" applyNumberFormat="1" applyFont="1" applyBorder="1" applyAlignment="1" applyProtection="1">
      <alignment horizontal="right"/>
      <protection hidden="1"/>
    </xf>
    <xf numFmtId="0" fontId="38" fillId="0" borderId="0" xfId="0" applyFont="1" applyProtection="1">
      <protection locked="0"/>
    </xf>
    <xf numFmtId="44" fontId="1" fillId="0" borderId="0" xfId="3" quotePrefix="1" applyFont="1" applyFill="1" applyBorder="1" applyProtection="1">
      <protection hidden="1"/>
    </xf>
    <xf numFmtId="0" fontId="44" fillId="0" borderId="0" xfId="0" applyFont="1" applyAlignment="1">
      <alignment horizontal="center"/>
    </xf>
    <xf numFmtId="0" fontId="1" fillId="2" borderId="3" xfId="0" applyFont="1" applyFill="1" applyBorder="1" applyProtection="1">
      <protection locked="0"/>
    </xf>
    <xf numFmtId="0" fontId="0" fillId="2" borderId="3" xfId="0" applyFill="1" applyBorder="1" applyProtection="1">
      <protection locked="0"/>
    </xf>
    <xf numFmtId="164" fontId="1" fillId="2" borderId="1" xfId="0" applyNumberFormat="1" applyFont="1" applyFill="1" applyBorder="1" applyProtection="1">
      <protection locked="0"/>
    </xf>
    <xf numFmtId="0" fontId="1" fillId="0" borderId="0" xfId="0" applyFont="1" applyAlignment="1" applyProtection="1">
      <alignment horizontal="left"/>
      <protection locked="0"/>
    </xf>
    <xf numFmtId="0" fontId="1" fillId="2" borderId="1" xfId="0" applyFont="1" applyFill="1" applyBorder="1" applyProtection="1">
      <protection locked="0"/>
    </xf>
    <xf numFmtId="0" fontId="1" fillId="2" borderId="0" xfId="0" applyFont="1" applyFill="1" applyProtection="1">
      <protection locked="0"/>
    </xf>
    <xf numFmtId="164" fontId="1" fillId="0" borderId="1" xfId="0" applyNumberFormat="1" applyFont="1" applyBorder="1"/>
    <xf numFmtId="164" fontId="5" fillId="0" borderId="0" xfId="0" applyNumberFormat="1" applyFont="1"/>
    <xf numFmtId="44" fontId="1" fillId="2" borderId="1" xfId="3" applyFont="1" applyFill="1" applyBorder="1" applyProtection="1">
      <protection locked="0"/>
    </xf>
    <xf numFmtId="0" fontId="32" fillId="0" borderId="0" xfId="0" applyFont="1" applyAlignment="1">
      <alignment horizontal="right"/>
    </xf>
    <xf numFmtId="44" fontId="0" fillId="2" borderId="6" xfId="3" quotePrefix="1" applyFont="1" applyFill="1" applyBorder="1" applyProtection="1">
      <protection locked="0" hidden="1"/>
    </xf>
    <xf numFmtId="44" fontId="1" fillId="2" borderId="1" xfId="3" quotePrefix="1" applyFont="1" applyFill="1" applyBorder="1" applyProtection="1">
      <protection locked="0" hidden="1"/>
    </xf>
    <xf numFmtId="0" fontId="40" fillId="0" borderId="33" xfId="0" applyFont="1" applyBorder="1" applyAlignment="1">
      <alignment horizontal="center"/>
    </xf>
    <xf numFmtId="0" fontId="40" fillId="0" borderId="33" xfId="0" applyFont="1" applyBorder="1"/>
    <xf numFmtId="44" fontId="0" fillId="0" borderId="6" xfId="0" applyNumberFormat="1" applyBorder="1" applyProtection="1">
      <protection hidden="1"/>
    </xf>
    <xf numFmtId="44" fontId="2" fillId="0" borderId="10" xfId="0" applyNumberFormat="1" applyFont="1" applyBorder="1" applyProtection="1">
      <protection hidden="1"/>
    </xf>
    <xf numFmtId="0" fontId="8" fillId="0" borderId="0" xfId="0" applyFont="1" applyProtection="1">
      <protection hidden="1"/>
    </xf>
    <xf numFmtId="0" fontId="32" fillId="0" borderId="0" xfId="0" applyFont="1" applyProtection="1">
      <protection hidden="1"/>
    </xf>
    <xf numFmtId="0" fontId="27" fillId="0" borderId="0" xfId="0" applyFont="1" applyProtection="1">
      <protection hidden="1"/>
    </xf>
    <xf numFmtId="44" fontId="2" fillId="0" borderId="10" xfId="3" applyFont="1" applyBorder="1" applyProtection="1">
      <protection hidden="1"/>
    </xf>
    <xf numFmtId="0" fontId="0" fillId="7" borderId="1" xfId="1" applyFont="1" applyFill="1" applyBorder="1" applyAlignment="1" applyProtection="1">
      <alignment horizontal="center"/>
      <protection locked="0"/>
    </xf>
    <xf numFmtId="0" fontId="43" fillId="0" borderId="0" xfId="0" applyFont="1" applyAlignment="1" applyProtection="1">
      <alignment horizontal="centerContinuous"/>
      <protection hidden="1"/>
    </xf>
    <xf numFmtId="0" fontId="2" fillId="0" borderId="0" xfId="0" applyFont="1" applyAlignment="1" applyProtection="1">
      <alignment horizontal="centerContinuous"/>
      <protection hidden="1"/>
    </xf>
    <xf numFmtId="0" fontId="0" fillId="0" borderId="0" xfId="0" applyAlignment="1" applyProtection="1">
      <alignment horizontal="centerContinuous"/>
      <protection hidden="1"/>
    </xf>
    <xf numFmtId="0" fontId="38" fillId="0" borderId="0" xfId="0" applyFont="1" applyProtection="1">
      <protection hidden="1"/>
    </xf>
    <xf numFmtId="0" fontId="11" fillId="0" borderId="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11" fillId="0" borderId="0" xfId="0" applyFont="1" applyProtection="1">
      <protection hidden="1"/>
    </xf>
    <xf numFmtId="0" fontId="1" fillId="0" borderId="1" xfId="0" applyFont="1" applyBorder="1" applyAlignment="1" applyProtection="1">
      <alignment horizontal="center"/>
      <protection hidden="1"/>
    </xf>
    <xf numFmtId="0" fontId="1" fillId="0" borderId="5" xfId="0" applyFont="1" applyBorder="1" applyProtection="1">
      <protection hidden="1"/>
    </xf>
    <xf numFmtId="166" fontId="11" fillId="0" borderId="1" xfId="0" applyNumberFormat="1" applyFont="1" applyBorder="1" applyAlignment="1" applyProtection="1">
      <alignment horizontal="left"/>
      <protection hidden="1"/>
    </xf>
    <xf numFmtId="0" fontId="1" fillId="0" borderId="1" xfId="0" quotePrefix="1" applyFont="1" applyBorder="1" applyAlignment="1" applyProtection="1">
      <alignment horizontal="center"/>
      <protection hidden="1"/>
    </xf>
    <xf numFmtId="0" fontId="43" fillId="0" borderId="0" xfId="0" applyFont="1" applyAlignment="1" applyProtection="1">
      <alignment horizontal="center"/>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38" fillId="0" borderId="0" xfId="0" applyFont="1" applyAlignment="1" applyProtection="1">
      <alignment horizontal="center"/>
      <protection hidden="1"/>
    </xf>
    <xf numFmtId="2" fontId="0" fillId="0" borderId="0" xfId="0" applyNumberFormat="1" applyProtection="1">
      <protection hidden="1"/>
    </xf>
    <xf numFmtId="0" fontId="5" fillId="0" borderId="0" xfId="0" applyFont="1" applyProtection="1">
      <protection hidden="1"/>
    </xf>
    <xf numFmtId="0" fontId="2" fillId="0" borderId="0" xfId="0" applyFont="1" applyAlignment="1">
      <alignment horizontal="right" vertical="center"/>
    </xf>
    <xf numFmtId="0" fontId="1" fillId="0" borderId="0" xfId="0" applyFont="1" applyAlignment="1">
      <alignment horizontal="right" vertical="center"/>
    </xf>
    <xf numFmtId="0" fontId="15" fillId="5" borderId="13" xfId="0" applyFont="1" applyFill="1" applyBorder="1" applyAlignment="1" applyProtection="1">
      <alignment horizontal="center"/>
      <protection locked="0"/>
    </xf>
    <xf numFmtId="0" fontId="15" fillId="5" borderId="19" xfId="0" applyFont="1" applyFill="1" applyBorder="1" applyAlignment="1" applyProtection="1">
      <alignment horizontal="center"/>
      <protection locked="0"/>
    </xf>
    <xf numFmtId="165" fontId="2" fillId="5" borderId="3" xfId="0" quotePrefix="1" applyNumberFormat="1" applyFont="1" applyFill="1" applyBorder="1" applyAlignment="1" applyProtection="1">
      <alignment horizontal="center"/>
      <protection locked="0"/>
    </xf>
    <xf numFmtId="166" fontId="0" fillId="2" borderId="3" xfId="0" applyNumberFormat="1" applyFill="1" applyBorder="1" applyAlignment="1" applyProtection="1">
      <alignment horizontal="left"/>
      <protection locked="0"/>
    </xf>
    <xf numFmtId="166" fontId="0" fillId="2" borderId="3" xfId="0" quotePrefix="1" applyNumberFormat="1" applyFill="1" applyBorder="1" applyAlignment="1" applyProtection="1">
      <alignment horizontal="left"/>
      <protection locked="0"/>
    </xf>
    <xf numFmtId="0" fontId="1" fillId="0" borderId="0" xfId="0" applyFont="1" applyAlignment="1">
      <alignment horizontal="right"/>
    </xf>
    <xf numFmtId="0" fontId="0" fillId="0" borderId="0" xfId="0" applyAlignment="1">
      <alignment horizontal="right"/>
    </xf>
    <xf numFmtId="165" fontId="0" fillId="2" borderId="3" xfId="0" applyNumberFormat="1" applyFill="1" applyBorder="1" applyAlignment="1" applyProtection="1">
      <alignment horizontal="left"/>
      <protection locked="0"/>
    </xf>
    <xf numFmtId="165" fontId="0" fillId="2" borderId="3" xfId="0" quotePrefix="1" applyNumberFormat="1" applyFill="1" applyBorder="1" applyAlignment="1" applyProtection="1">
      <alignment horizontal="left"/>
      <protection locked="0"/>
    </xf>
    <xf numFmtId="165" fontId="1" fillId="5" borderId="1" xfId="0" applyNumberFormat="1" applyFont="1" applyFill="1" applyBorder="1" applyAlignment="1" applyProtection="1">
      <alignment horizontal="center"/>
      <protection locked="0" hidden="1"/>
    </xf>
    <xf numFmtId="0" fontId="0" fillId="0" borderId="1" xfId="0" applyBorder="1" applyAlignment="1" applyProtection="1">
      <alignment horizontal="center"/>
      <protection locked="0"/>
    </xf>
    <xf numFmtId="0" fontId="11" fillId="0" borderId="17" xfId="0" applyFont="1" applyBorder="1" applyAlignment="1">
      <alignment horizontal="center"/>
    </xf>
    <xf numFmtId="0" fontId="11" fillId="0" borderId="2" xfId="0" applyFont="1" applyBorder="1" applyAlignment="1">
      <alignment horizontal="center"/>
    </xf>
    <xf numFmtId="0" fontId="11" fillId="0" borderId="18" xfId="0" applyFont="1" applyBorder="1" applyAlignment="1">
      <alignment horizontal="center"/>
    </xf>
    <xf numFmtId="0" fontId="6" fillId="2" borderId="0" xfId="0" applyFont="1" applyFill="1" applyAlignment="1">
      <alignment horizontal="center" vertical="center"/>
    </xf>
    <xf numFmtId="0" fontId="0" fillId="0" borderId="0" xfId="0" applyAlignment="1">
      <alignment vertical="center"/>
    </xf>
    <xf numFmtId="0" fontId="15" fillId="0" borderId="11" xfId="0" applyFont="1" applyBorder="1"/>
    <xf numFmtId="0" fontId="0" fillId="0" borderId="11" xfId="0" applyBorder="1"/>
    <xf numFmtId="0" fontId="6" fillId="5" borderId="0" xfId="0" applyFont="1" applyFill="1" applyAlignment="1">
      <alignment horizontal="center" vertical="center"/>
    </xf>
    <xf numFmtId="0" fontId="11" fillId="5" borderId="0" xfId="0" applyFont="1" applyFill="1" applyAlignment="1">
      <alignment horizontal="center" vertical="center"/>
    </xf>
    <xf numFmtId="165" fontId="1" fillId="5" borderId="1" xfId="0" applyNumberFormat="1" applyFont="1" applyFill="1" applyBorder="1" applyAlignment="1" applyProtection="1">
      <alignment horizontal="center"/>
      <protection locked="0"/>
    </xf>
    <xf numFmtId="165" fontId="0" fillId="5" borderId="1" xfId="0" quotePrefix="1" applyNumberFormat="1" applyFill="1" applyBorder="1" applyAlignment="1" applyProtection="1">
      <alignment horizontal="center"/>
      <protection locked="0"/>
    </xf>
    <xf numFmtId="0" fontId="0" fillId="0" borderId="0" xfId="0"/>
    <xf numFmtId="0" fontId="40" fillId="0" borderId="0" xfId="0" applyFont="1"/>
    <xf numFmtId="0" fontId="40" fillId="0" borderId="0" xfId="0" applyFont="1" applyProtection="1">
      <protection locked="0"/>
    </xf>
    <xf numFmtId="0" fontId="6" fillId="6" borderId="7"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8" xfId="0" applyFont="1" applyFill="1" applyBorder="1" applyAlignment="1">
      <alignment horizontal="center" vertical="center"/>
    </xf>
    <xf numFmtId="0" fontId="40" fillId="0" borderId="33" xfId="0" applyFont="1" applyBorder="1"/>
    <xf numFmtId="0" fontId="6" fillId="6" borderId="26" xfId="0" applyFont="1" applyFill="1" applyBorder="1" applyAlignment="1">
      <alignment horizontal="center" vertical="center"/>
    </xf>
    <xf numFmtId="0" fontId="6" fillId="6" borderId="0" xfId="0" applyFont="1" applyFill="1" applyAlignment="1">
      <alignment horizontal="center" vertical="center"/>
    </xf>
    <xf numFmtId="0" fontId="6" fillId="4" borderId="7" xfId="0" applyFont="1" applyFill="1" applyBorder="1"/>
    <xf numFmtId="0" fontId="6" fillId="4" borderId="6" xfId="0" applyFont="1" applyFill="1" applyBorder="1"/>
    <xf numFmtId="0" fontId="6" fillId="4" borderId="8" xfId="0" applyFont="1" applyFill="1" applyBorder="1"/>
    <xf numFmtId="44" fontId="6" fillId="4" borderId="7" xfId="0" applyNumberFormat="1" applyFont="1" applyFill="1" applyBorder="1"/>
    <xf numFmtId="44" fontId="6" fillId="4" borderId="6" xfId="0" applyNumberFormat="1" applyFont="1" applyFill="1" applyBorder="1"/>
    <xf numFmtId="44" fontId="6" fillId="4" borderId="8" xfId="0" applyNumberFormat="1" applyFont="1" applyFill="1" applyBorder="1"/>
    <xf numFmtId="0" fontId="20" fillId="0" borderId="0" xfId="0" applyFont="1" applyAlignment="1" applyProtection="1">
      <alignment horizontal="center"/>
      <protection hidden="1"/>
    </xf>
    <xf numFmtId="0" fontId="40" fillId="2" borderId="1" xfId="0" applyFont="1" applyFill="1" applyBorder="1" applyProtection="1">
      <protection locked="0"/>
    </xf>
    <xf numFmtId="0" fontId="40" fillId="0" borderId="1" xfId="0" applyFont="1" applyBorder="1" applyProtection="1">
      <protection locked="0"/>
    </xf>
    <xf numFmtId="0" fontId="40" fillId="2" borderId="6" xfId="0" applyFont="1" applyFill="1" applyBorder="1" applyProtection="1">
      <protection locked="0"/>
    </xf>
    <xf numFmtId="0" fontId="40" fillId="2" borderId="1" xfId="0" applyFont="1" applyFill="1" applyBorder="1" applyAlignment="1" applyProtection="1">
      <alignment horizontal="left"/>
      <protection locked="0"/>
    </xf>
    <xf numFmtId="0" fontId="40" fillId="0" borderId="0" xfId="0" applyFont="1" applyAlignment="1">
      <alignment horizontal="center"/>
    </xf>
    <xf numFmtId="0" fontId="0" fillId="0" borderId="6" xfId="0" applyBorder="1"/>
    <xf numFmtId="0" fontId="0" fillId="0" borderId="8" xfId="0" applyBorder="1"/>
    <xf numFmtId="0" fontId="40" fillId="0" borderId="0" xfId="0" applyFont="1" applyAlignment="1">
      <alignment horizontal="left"/>
    </xf>
    <xf numFmtId="0" fontId="16" fillId="8" borderId="7" xfId="0" applyFont="1" applyFill="1" applyBorder="1" applyAlignment="1">
      <alignment horizontal="center"/>
    </xf>
    <xf numFmtId="0" fontId="16" fillId="8" borderId="6" xfId="0" applyFont="1" applyFill="1" applyBorder="1" applyAlignment="1">
      <alignment horizontal="center"/>
    </xf>
    <xf numFmtId="0" fontId="16" fillId="8" borderId="8" xfId="0" applyFont="1" applyFill="1" applyBorder="1" applyAlignment="1">
      <alignment horizontal="center"/>
    </xf>
    <xf numFmtId="0" fontId="11" fillId="0" borderId="3" xfId="0" applyFont="1" applyBorder="1" applyAlignment="1">
      <alignment horizontal="left"/>
    </xf>
    <xf numFmtId="0" fontId="15" fillId="0" borderId="14" xfId="0" quotePrefix="1"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166" fontId="11" fillId="0" borderId="1" xfId="0" applyNumberFormat="1" applyFont="1" applyBorder="1" applyAlignment="1">
      <alignment horizontal="left"/>
    </xf>
    <xf numFmtId="0" fontId="6" fillId="11" borderId="27" xfId="0" applyFont="1" applyFill="1" applyBorder="1" applyAlignment="1">
      <alignment horizontal="center" wrapText="1"/>
    </xf>
    <xf numFmtId="0" fontId="1" fillId="0" borderId="0" xfId="0" applyFont="1"/>
    <xf numFmtId="0" fontId="17" fillId="13" borderId="28" xfId="0" applyFont="1" applyFill="1" applyBorder="1" applyAlignment="1" applyProtection="1">
      <alignment horizontal="left"/>
      <protection locked="0"/>
    </xf>
    <xf numFmtId="0" fontId="1" fillId="0" borderId="28" xfId="0" applyFont="1" applyBorder="1" applyProtection="1">
      <protection locked="0"/>
    </xf>
    <xf numFmtId="0" fontId="6" fillId="0" borderId="0" xfId="0" applyFont="1"/>
    <xf numFmtId="0" fontId="18" fillId="10" borderId="14" xfId="0" applyFont="1" applyFill="1" applyBorder="1" applyAlignment="1">
      <alignment horizontal="center"/>
    </xf>
    <xf numFmtId="0" fontId="18" fillId="10" borderId="11" xfId="0" applyFont="1" applyFill="1" applyBorder="1" applyAlignment="1">
      <alignment horizontal="center"/>
    </xf>
    <xf numFmtId="0" fontId="18" fillId="10" borderId="12" xfId="0" applyFont="1" applyFill="1" applyBorder="1" applyAlignment="1">
      <alignment horizontal="center"/>
    </xf>
    <xf numFmtId="0" fontId="6" fillId="4" borderId="7" xfId="0" applyFont="1" applyFill="1" applyBorder="1" applyAlignment="1">
      <alignment wrapText="1"/>
    </xf>
    <xf numFmtId="0" fontId="0" fillId="4" borderId="6" xfId="0" applyFill="1" applyBorder="1" applyAlignment="1">
      <alignment wrapText="1"/>
    </xf>
    <xf numFmtId="0" fontId="6" fillId="0" borderId="9" xfId="0" applyFont="1" applyBorder="1" applyAlignment="1">
      <alignment wrapText="1"/>
    </xf>
    <xf numFmtId="0" fontId="6" fillId="0" borderId="0" xfId="0" applyFont="1" applyAlignment="1">
      <alignment wrapText="1"/>
    </xf>
    <xf numFmtId="0" fontId="33" fillId="9" borderId="14" xfId="0" applyFont="1" applyFill="1" applyBorder="1" applyAlignment="1">
      <alignment horizontal="center" vertical="center"/>
    </xf>
    <xf numFmtId="0" fontId="33" fillId="9" borderId="11" xfId="0" applyFont="1" applyFill="1" applyBorder="1" applyAlignment="1">
      <alignment horizontal="center" vertical="center"/>
    </xf>
    <xf numFmtId="0" fontId="33" fillId="9" borderId="12"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23" xfId="0" applyFont="1" applyFill="1" applyBorder="1" applyAlignment="1">
      <alignment horizontal="center" vertical="center"/>
    </xf>
    <xf numFmtId="0" fontId="38" fillId="0" borderId="0" xfId="0" quotePrefix="1" applyFont="1" applyAlignment="1" applyProtection="1">
      <alignment shrinkToFit="1"/>
      <protection locked="0"/>
    </xf>
    <xf numFmtId="0" fontId="38" fillId="0" borderId="0" xfId="0" applyFont="1" applyAlignment="1" applyProtection="1">
      <alignment shrinkToFit="1"/>
      <protection locked="0"/>
    </xf>
    <xf numFmtId="0" fontId="6" fillId="10" borderId="26" xfId="0" applyFont="1" applyFill="1" applyBorder="1" applyAlignment="1">
      <alignment horizontal="center" vertical="center"/>
    </xf>
    <xf numFmtId="0" fontId="6" fillId="10" borderId="0" xfId="0" applyFont="1" applyFill="1" applyAlignment="1">
      <alignment horizontal="center" vertical="center"/>
    </xf>
    <xf numFmtId="0" fontId="20" fillId="0" borderId="0" xfId="0" applyFont="1" applyAlignment="1" applyProtection="1">
      <alignment horizontal="right"/>
      <protection locked="0"/>
    </xf>
    <xf numFmtId="0" fontId="2" fillId="0" borderId="14" xfId="0" applyFont="1" applyBorder="1" applyAlignment="1" applyProtection="1">
      <alignment horizontal="left" wrapText="1"/>
      <protection hidden="1"/>
    </xf>
    <xf numFmtId="0" fontId="2" fillId="0" borderId="11" xfId="0" applyFont="1" applyBorder="1" applyAlignment="1" applyProtection="1">
      <alignment horizontal="left" wrapText="1"/>
      <protection hidden="1"/>
    </xf>
    <xf numFmtId="0" fontId="2" fillId="0" borderId="12" xfId="0" applyFont="1" applyBorder="1" applyAlignment="1" applyProtection="1">
      <alignment horizontal="left" wrapText="1"/>
      <protection hidden="1"/>
    </xf>
    <xf numFmtId="0" fontId="2" fillId="0" borderId="15" xfId="0" applyFont="1" applyBorder="1" applyAlignment="1" applyProtection="1">
      <alignment horizontal="left" wrapText="1"/>
      <protection hidden="1"/>
    </xf>
    <xf numFmtId="0" fontId="2" fillId="0" borderId="0" xfId="0" applyFont="1" applyAlignment="1" applyProtection="1">
      <alignment horizontal="left" wrapText="1"/>
      <protection hidden="1"/>
    </xf>
    <xf numFmtId="0" fontId="2" fillId="0" borderId="16" xfId="0" applyFont="1" applyBorder="1" applyAlignment="1" applyProtection="1">
      <alignment horizontal="left" wrapText="1"/>
      <protection hidden="1"/>
    </xf>
    <xf numFmtId="0" fontId="2" fillId="0" borderId="17"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2" fillId="0" borderId="18" xfId="0" applyFont="1" applyBorder="1" applyAlignment="1" applyProtection="1">
      <alignment horizontal="left" wrapText="1"/>
      <protection hidden="1"/>
    </xf>
    <xf numFmtId="0" fontId="11" fillId="2" borderId="3" xfId="1" applyFont="1" applyFill="1" applyBorder="1" applyAlignment="1" applyProtection="1">
      <alignment horizontal="left"/>
      <protection locked="0"/>
    </xf>
    <xf numFmtId="0" fontId="2" fillId="0" borderId="0" xfId="0" applyFont="1" applyAlignment="1">
      <alignment horizontal="center" vertical="center"/>
    </xf>
    <xf numFmtId="0" fontId="6" fillId="14" borderId="0" xfId="0" applyFont="1" applyFill="1" applyAlignment="1">
      <alignment horizontal="center" vertical="center"/>
    </xf>
    <xf numFmtId="0" fontId="15" fillId="0" borderId="14" xfId="0" applyFont="1" applyBorder="1" applyAlignment="1">
      <alignment horizontal="center"/>
    </xf>
    <xf numFmtId="0" fontId="11" fillId="2" borderId="1" xfId="1" applyFont="1" applyFill="1" applyBorder="1" applyAlignment="1">
      <alignment horizontal="left"/>
    </xf>
    <xf numFmtId="0" fontId="0" fillId="2" borderId="1" xfId="0" applyFill="1" applyBorder="1" applyAlignment="1">
      <alignment horizontal="left"/>
    </xf>
    <xf numFmtId="0" fontId="1" fillId="2" borderId="1" xfId="1" applyFont="1" applyFill="1" applyBorder="1" applyAlignment="1" applyProtection="1">
      <alignment horizontal="left"/>
      <protection locked="0"/>
    </xf>
    <xf numFmtId="0" fontId="7" fillId="2" borderId="1" xfId="1" applyFill="1" applyBorder="1" applyAlignment="1" applyProtection="1">
      <alignment horizontal="left"/>
      <protection locked="0"/>
    </xf>
    <xf numFmtId="0" fontId="0" fillId="2" borderId="1" xfId="0" applyFill="1" applyBorder="1" applyAlignment="1" applyProtection="1">
      <alignment horizontal="left"/>
      <protection locked="0"/>
    </xf>
    <xf numFmtId="0" fontId="1" fillId="0" borderId="0" xfId="1" applyFont="1" applyAlignment="1">
      <alignment horizontal="center"/>
    </xf>
    <xf numFmtId="0" fontId="0" fillId="0" borderId="0" xfId="0" applyAlignment="1">
      <alignment horizontal="center"/>
    </xf>
    <xf numFmtId="0" fontId="16" fillId="5" borderId="7" xfId="0" applyFont="1" applyFill="1" applyBorder="1" applyAlignment="1">
      <alignment horizontal="center"/>
    </xf>
    <xf numFmtId="0" fontId="16" fillId="5" borderId="6" xfId="0" applyFont="1" applyFill="1" applyBorder="1" applyAlignment="1">
      <alignment horizontal="center"/>
    </xf>
    <xf numFmtId="0" fontId="16" fillId="5" borderId="8" xfId="0" applyFont="1" applyFill="1" applyBorder="1" applyAlignment="1">
      <alignment horizontal="center"/>
    </xf>
    <xf numFmtId="166" fontId="11" fillId="0" borderId="3" xfId="0" applyNumberFormat="1" applyFont="1" applyBorder="1" applyAlignment="1">
      <alignment horizontal="left"/>
    </xf>
    <xf numFmtId="0" fontId="11" fillId="0" borderId="1" xfId="1" applyFont="1" applyBorder="1" applyAlignment="1">
      <alignment horizontal="left"/>
    </xf>
    <xf numFmtId="0" fontId="0" fillId="0" borderId="1" xfId="0" applyBorder="1" applyAlignment="1">
      <alignment horizontal="left"/>
    </xf>
    <xf numFmtId="0" fontId="2" fillId="0" borderId="1" xfId="1" applyFont="1" applyBorder="1" applyAlignment="1">
      <alignment horizontal="center"/>
    </xf>
    <xf numFmtId="0" fontId="0" fillId="2" borderId="1" xfId="1" applyFont="1" applyFill="1" applyBorder="1" applyAlignment="1" applyProtection="1">
      <alignment horizontal="left"/>
      <protection locked="0"/>
    </xf>
    <xf numFmtId="0" fontId="2" fillId="0" borderId="0" xfId="0" applyFont="1" applyAlignment="1">
      <alignment horizontal="left"/>
    </xf>
    <xf numFmtId="164" fontId="4" fillId="0" borderId="0" xfId="1" applyNumberFormat="1" applyFont="1" applyAlignment="1">
      <alignment horizontal="right"/>
    </xf>
    <xf numFmtId="164" fontId="0" fillId="0" borderId="0" xfId="0" applyNumberFormat="1"/>
    <xf numFmtId="0" fontId="7" fillId="0" borderId="0" xfId="0" applyFont="1" applyAlignment="1">
      <alignment wrapText="1"/>
    </xf>
    <xf numFmtId="0" fontId="20" fillId="0" borderId="0" xfId="0" applyFont="1" applyAlignment="1">
      <alignment wrapText="1"/>
    </xf>
    <xf numFmtId="0" fontId="1" fillId="0" borderId="0" xfId="0" applyFont="1" applyAlignment="1">
      <alignment wrapText="1"/>
    </xf>
  </cellXfs>
  <cellStyles count="5">
    <cellStyle name="Currency" xfId="3" builtinId="4"/>
    <cellStyle name="Normal" xfId="0" builtinId="0"/>
    <cellStyle name="Normal 2" xfId="1" xr:uid="{00000000-0005-0000-0000-000002000000}"/>
    <cellStyle name="Normal 6" xfId="2" xr:uid="{00000000-0005-0000-0000-000003000000}"/>
    <cellStyle name="Percent" xfId="4" builtinId="5"/>
  </cellStyles>
  <dxfs count="4">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top/>
        <bottom/>
        <vertical/>
        <horizontal/>
      </border>
    </dxf>
    <dxf>
      <font>
        <color theme="0"/>
      </font>
      <fill>
        <patternFill>
          <bgColor theme="0"/>
        </patternFill>
      </fill>
      <border>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358775</xdr:colOff>
      <xdr:row>4</xdr:row>
      <xdr:rowOff>22225</xdr:rowOff>
    </xdr:from>
    <xdr:to>
      <xdr:col>0</xdr:col>
      <xdr:colOff>1054100</xdr:colOff>
      <xdr:row>6</xdr:row>
      <xdr:rowOff>146050</xdr:rowOff>
    </xdr:to>
    <xdr:pic>
      <xdr:nvPicPr>
        <xdr:cNvPr id="2294" name="Picture 2">
          <a:extLst>
            <a:ext uri="{FF2B5EF4-FFF2-40B4-BE49-F238E27FC236}">
              <a16:creationId xmlns:a16="http://schemas.microsoft.com/office/drawing/2014/main" id="{00000000-0008-0000-0000-0000F6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949325"/>
          <a:ext cx="695325" cy="74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396875</xdr:colOff>
      <xdr:row>3</xdr:row>
      <xdr:rowOff>177165</xdr:rowOff>
    </xdr:from>
    <xdr:to>
      <xdr:col>0</xdr:col>
      <xdr:colOff>1082675</xdr:colOff>
      <xdr:row>6</xdr:row>
      <xdr:rowOff>31115</xdr:rowOff>
    </xdr:to>
    <xdr:pic>
      <xdr:nvPicPr>
        <xdr:cNvPr id="1151" name="Picture 1">
          <a:extLst>
            <a:ext uri="{FF2B5EF4-FFF2-40B4-BE49-F238E27FC236}">
              <a16:creationId xmlns:a16="http://schemas.microsoft.com/office/drawing/2014/main" id="{00000000-0008-0000-0200-00007F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771525"/>
          <a:ext cx="6858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_zvara/Desktop/Users/erikaboehm/Downloads/K:/nw%20bk%202017/NW%20wr%20swd%20REPORT%20NON%20ARBITER%2012-18-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Work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AE675"/>
  <sheetViews>
    <sheetView tabSelected="1" workbookViewId="0">
      <selection activeCell="A137" sqref="A137:C137"/>
    </sheetView>
  </sheetViews>
  <sheetFormatPr defaultColWidth="8.88671875" defaultRowHeight="11.85" customHeight="1" outlineLevelRow="1" outlineLevelCol="2" x14ac:dyDescent="0.2"/>
  <cols>
    <col min="1" max="1" width="14.6640625" style="1" customWidth="1"/>
    <col min="2" max="2" width="3.109375" style="1" customWidth="1"/>
    <col min="3" max="3" width="14.88671875" style="1" customWidth="1"/>
    <col min="4" max="4" width="1.88671875" style="1" customWidth="1"/>
    <col min="5" max="5" width="11.109375" style="1" customWidth="1"/>
    <col min="6" max="6" width="1.6640625" style="1" customWidth="1"/>
    <col min="7" max="7" width="15.6640625" style="1" customWidth="1"/>
    <col min="8" max="8" width="1.6640625" style="1" customWidth="1"/>
    <col min="9" max="9" width="11.33203125" style="1" customWidth="1" outlineLevel="2"/>
    <col min="10" max="10" width="3.33203125" style="1" customWidth="1" outlineLevel="2"/>
    <col min="11" max="11" width="10.6640625" style="1" customWidth="1" outlineLevel="2"/>
    <col min="12" max="12" width="1.6640625" style="1" customWidth="1" outlineLevel="2"/>
    <col min="13" max="13" width="13.109375" style="1" customWidth="1" outlineLevel="1"/>
    <col min="14" max="14" width="1.6640625" style="1" customWidth="1" outlineLevel="1"/>
    <col min="15" max="15" width="11.33203125" style="1" customWidth="1" outlineLevel="1"/>
    <col min="16" max="16" width="1.6640625" style="162" customWidth="1" outlineLevel="1"/>
    <col min="17" max="17" width="15.6640625" style="162" customWidth="1"/>
    <col min="18" max="31" width="8.88671875" style="126"/>
    <col min="32" max="16384" width="8.88671875" style="1"/>
  </cols>
  <sheetData>
    <row r="3" spans="1:24" ht="20.25" customHeight="1" x14ac:dyDescent="0.2">
      <c r="A3" s="319" t="s">
        <v>90</v>
      </c>
      <c r="B3" s="320"/>
      <c r="C3" s="320"/>
      <c r="D3" s="335" t="s">
        <v>89</v>
      </c>
      <c r="E3" s="336"/>
      <c r="F3" s="336"/>
      <c r="G3" s="336"/>
      <c r="H3" s="84"/>
      <c r="I3" s="339" t="s">
        <v>76</v>
      </c>
      <c r="J3" s="340"/>
      <c r="K3" s="340"/>
      <c r="L3" s="340"/>
      <c r="M3" s="340"/>
      <c r="N3" s="340"/>
    </row>
    <row r="4" spans="1:24" ht="30.75" customHeight="1" thickBot="1" x14ac:dyDescent="0.25">
      <c r="H4" s="35"/>
      <c r="I4" s="35"/>
      <c r="J4" s="35"/>
      <c r="K4" s="35"/>
      <c r="L4" s="35"/>
      <c r="M4" s="35"/>
      <c r="N4" s="36"/>
      <c r="O4" s="36"/>
    </row>
    <row r="5" spans="1:24" ht="30" customHeight="1" x14ac:dyDescent="0.4">
      <c r="B5" s="78"/>
      <c r="C5" s="321" t="s">
        <v>54</v>
      </c>
      <c r="D5" s="322"/>
      <c r="E5" s="322"/>
      <c r="F5" s="337" t="s">
        <v>51</v>
      </c>
      <c r="G5" s="338"/>
      <c r="H5" s="338"/>
      <c r="I5" s="338"/>
      <c r="J5" s="338"/>
      <c r="K5" s="338"/>
      <c r="L5" s="94"/>
      <c r="M5" s="95"/>
      <c r="N5" s="78"/>
      <c r="O5" s="78"/>
      <c r="T5" s="206" t="s">
        <v>52</v>
      </c>
      <c r="X5" s="126" t="s">
        <v>134</v>
      </c>
    </row>
    <row r="6" spans="1:24" ht="18.75" customHeight="1" thickBot="1" x14ac:dyDescent="0.35">
      <c r="A6" s="78"/>
      <c r="B6" s="78"/>
      <c r="C6" s="332" t="s">
        <v>196</v>
      </c>
      <c r="D6" s="333"/>
      <c r="E6" s="333"/>
      <c r="F6" s="333"/>
      <c r="G6" s="333"/>
      <c r="H6" s="333"/>
      <c r="I6" s="333"/>
      <c r="J6" s="333"/>
      <c r="K6" s="333"/>
      <c r="L6" s="333"/>
      <c r="M6" s="334"/>
      <c r="N6" s="78"/>
      <c r="O6" s="290">
        <v>2023</v>
      </c>
      <c r="Q6" s="290"/>
      <c r="T6" s="206" t="s">
        <v>53</v>
      </c>
      <c r="W6" s="126" t="s">
        <v>132</v>
      </c>
      <c r="X6" s="126">
        <v>80</v>
      </c>
    </row>
    <row r="7" spans="1:24" ht="18.75" customHeight="1" x14ac:dyDescent="0.3">
      <c r="A7" s="78"/>
      <c r="B7" s="78"/>
      <c r="C7" s="96"/>
      <c r="D7" s="96"/>
      <c r="E7" s="96"/>
      <c r="F7" s="96"/>
      <c r="G7" s="96"/>
      <c r="H7" s="96"/>
      <c r="I7" s="96"/>
      <c r="J7" s="96"/>
      <c r="K7" s="96"/>
      <c r="L7" s="96"/>
      <c r="M7" s="96"/>
      <c r="N7" s="78"/>
      <c r="O7" s="78"/>
      <c r="Q7" s="10"/>
      <c r="T7" s="206" t="s">
        <v>54</v>
      </c>
      <c r="W7" s="126" t="s">
        <v>133</v>
      </c>
      <c r="X7" s="126">
        <v>110</v>
      </c>
    </row>
    <row r="8" spans="1:24" ht="18.75" customHeight="1" x14ac:dyDescent="0.3">
      <c r="A8" s="27"/>
      <c r="B8" s="37"/>
      <c r="C8" s="37"/>
      <c r="D8" s="37"/>
      <c r="E8" s="37"/>
      <c r="F8" s="37"/>
      <c r="G8" s="37"/>
      <c r="H8" s="37"/>
      <c r="I8" s="37"/>
      <c r="J8" s="37"/>
      <c r="K8" s="37"/>
      <c r="L8" s="37"/>
      <c r="M8" s="37"/>
      <c r="N8" s="37"/>
      <c r="O8" s="37"/>
      <c r="T8" s="206" t="s">
        <v>55</v>
      </c>
    </row>
    <row r="9" spans="1:24" ht="18.75" customHeight="1" x14ac:dyDescent="0.3">
      <c r="A9" s="17" t="s">
        <v>18</v>
      </c>
      <c r="B9" s="18" t="s">
        <v>15</v>
      </c>
      <c r="C9" s="341" t="s">
        <v>194</v>
      </c>
      <c r="D9" s="342"/>
      <c r="E9" s="342"/>
      <c r="F9" s="15" t="str">
        <f>IF('Final Report'!A37="","",+'Final Report'!A37)</f>
        <v/>
      </c>
      <c r="G9" s="15"/>
      <c r="H9" s="326" t="s">
        <v>65</v>
      </c>
      <c r="I9" s="343"/>
      <c r="J9" s="330"/>
      <c r="K9" s="331"/>
      <c r="L9" s="331"/>
      <c r="M9"/>
      <c r="T9" s="206" t="s">
        <v>56</v>
      </c>
    </row>
    <row r="10" spans="1:24" ht="20.25" x14ac:dyDescent="0.3">
      <c r="A10" s="39"/>
      <c r="B10"/>
      <c r="C10"/>
      <c r="D10"/>
      <c r="E10"/>
      <c r="F10"/>
      <c r="G10" s="40"/>
      <c r="H10"/>
      <c r="I10"/>
      <c r="J10"/>
      <c r="K10"/>
      <c r="L10"/>
      <c r="M10"/>
      <c r="N10" s="36"/>
      <c r="O10" s="105"/>
      <c r="T10" s="206" t="s">
        <v>57</v>
      </c>
      <c r="W10" s="126">
        <v>4</v>
      </c>
      <c r="X10" s="126" t="s">
        <v>187</v>
      </c>
    </row>
    <row r="11" spans="1:24" ht="17.25" customHeight="1" x14ac:dyDescent="0.3">
      <c r="A11" s="17" t="s">
        <v>29</v>
      </c>
      <c r="B11" s="16"/>
      <c r="C11" s="329"/>
      <c r="D11" s="329"/>
      <c r="E11" s="329"/>
      <c r="F11"/>
      <c r="G11"/>
      <c r="H11" s="326" t="s">
        <v>19</v>
      </c>
      <c r="I11" s="343"/>
      <c r="J11" s="323"/>
      <c r="K11" s="323"/>
      <c r="L11" s="323"/>
      <c r="M11"/>
      <c r="N11"/>
      <c r="O11"/>
      <c r="T11" s="206" t="s">
        <v>58</v>
      </c>
      <c r="W11" s="126">
        <v>6</v>
      </c>
      <c r="X11" s="126" t="s">
        <v>188</v>
      </c>
    </row>
    <row r="12" spans="1:24" ht="14.1" customHeight="1" x14ac:dyDescent="0.2">
      <c r="A12" s="39"/>
      <c r="B12"/>
      <c r="C12"/>
      <c r="D12"/>
      <c r="E12"/>
      <c r="F12"/>
      <c r="G12"/>
      <c r="H12"/>
      <c r="I12"/>
      <c r="J12"/>
      <c r="K12"/>
      <c r="L12"/>
      <c r="M12"/>
      <c r="N12"/>
      <c r="O12"/>
      <c r="T12" s="126" t="s">
        <v>59</v>
      </c>
      <c r="V12" s="126" t="s">
        <v>63</v>
      </c>
      <c r="W12" s="126">
        <v>6</v>
      </c>
      <c r="X12" s="126" t="s">
        <v>189</v>
      </c>
    </row>
    <row r="13" spans="1:24" ht="17.25" customHeight="1" x14ac:dyDescent="0.25">
      <c r="A13" s="17" t="s">
        <v>28</v>
      </c>
      <c r="B13" s="16"/>
      <c r="C13" s="328"/>
      <c r="D13" s="329"/>
      <c r="E13" s="329"/>
      <c r="F13" s="19" t="s">
        <v>15</v>
      </c>
      <c r="G13" s="15"/>
      <c r="H13" s="326" t="s">
        <v>136</v>
      </c>
      <c r="I13" s="343"/>
      <c r="J13" s="323"/>
      <c r="K13" s="323"/>
      <c r="L13" s="323"/>
      <c r="M13"/>
      <c r="N13"/>
      <c r="O13"/>
      <c r="T13" s="126" t="s">
        <v>130</v>
      </c>
      <c r="V13" s="126" t="s">
        <v>64</v>
      </c>
    </row>
    <row r="14" spans="1:24" ht="14.1" customHeight="1" x14ac:dyDescent="0.2">
      <c r="A14" s="36"/>
      <c r="B14" s="36"/>
      <c r="C14" s="36"/>
      <c r="D14" s="36"/>
      <c r="E14" s="36"/>
      <c r="F14" s="36"/>
      <c r="G14" s="36"/>
      <c r="H14" s="36"/>
      <c r="I14" s="36"/>
      <c r="J14" s="36"/>
      <c r="K14" s="36"/>
      <c r="L14" s="36"/>
      <c r="M14" s="36"/>
      <c r="N14" s="36"/>
      <c r="O14" s="36"/>
      <c r="T14" s="126" t="s">
        <v>96</v>
      </c>
      <c r="V14" s="126" t="s">
        <v>195</v>
      </c>
    </row>
    <row r="15" spans="1:24" ht="17.25" customHeight="1" x14ac:dyDescent="0.2">
      <c r="A15" s="38" t="s">
        <v>183</v>
      </c>
      <c r="B15" s="36"/>
      <c r="C15" s="324"/>
      <c r="D15" s="325"/>
      <c r="E15" s="325"/>
      <c r="F15" s="36"/>
      <c r="G15" s="36"/>
      <c r="T15" s="126" t="s">
        <v>60</v>
      </c>
      <c r="V15" s="126" t="s">
        <v>15</v>
      </c>
    </row>
    <row r="16" spans="1:24" ht="14.1" customHeight="1" x14ac:dyDescent="0.2">
      <c r="A16" s="36"/>
      <c r="B16" s="36"/>
      <c r="C16" s="36"/>
      <c r="D16" s="36"/>
      <c r="E16" s="36"/>
      <c r="F16" s="36"/>
      <c r="G16" s="36"/>
      <c r="H16" s="36"/>
      <c r="I16" s="36"/>
      <c r="J16" s="36"/>
      <c r="K16" s="36"/>
      <c r="L16" s="36"/>
      <c r="M16" s="36"/>
      <c r="N16" s="36"/>
      <c r="O16" s="36"/>
      <c r="T16" s="126" t="s">
        <v>61</v>
      </c>
      <c r="V16" s="126" t="s">
        <v>85</v>
      </c>
    </row>
    <row r="17" spans="1:22" ht="18.75" hidden="1" customHeight="1" x14ac:dyDescent="0.2">
      <c r="A17" s="350" t="s">
        <v>27</v>
      </c>
      <c r="B17" s="351"/>
      <c r="C17" s="351"/>
      <c r="D17" s="351"/>
      <c r="E17" s="351"/>
      <c r="F17" s="351"/>
      <c r="G17" s="351"/>
      <c r="H17" s="351"/>
      <c r="I17" s="351"/>
      <c r="J17" s="351"/>
      <c r="K17" s="351"/>
      <c r="L17" s="351"/>
      <c r="M17" s="351"/>
      <c r="N17" s="351"/>
      <c r="O17" s="351"/>
      <c r="P17" s="351"/>
      <c r="Q17" s="351"/>
      <c r="T17" s="126" t="s">
        <v>97</v>
      </c>
      <c r="V17" s="126" t="s">
        <v>86</v>
      </c>
    </row>
    <row r="18" spans="1:22" ht="15" hidden="1" customHeight="1" x14ac:dyDescent="0.2">
      <c r="A18" s="36"/>
      <c r="B18" s="36"/>
      <c r="C18" s="36"/>
      <c r="D18" s="36"/>
      <c r="E18" s="36"/>
      <c r="F18" s="36"/>
      <c r="G18" s="36"/>
      <c r="H18" s="36"/>
      <c r="I18" s="36"/>
      <c r="J18" s="36"/>
      <c r="K18" s="36"/>
      <c r="L18" s="36"/>
      <c r="M18" s="36"/>
      <c r="N18" s="36"/>
      <c r="O18" s="36"/>
      <c r="T18" s="126" t="s">
        <v>194</v>
      </c>
      <c r="V18" s="126" t="s">
        <v>87</v>
      </c>
    </row>
    <row r="19" spans="1:22" ht="20.100000000000001" hidden="1" customHeight="1" x14ac:dyDescent="0.2">
      <c r="A19" s="14" t="s">
        <v>15</v>
      </c>
      <c r="B19" s="14"/>
      <c r="C19" s="14"/>
      <c r="D19" s="14"/>
      <c r="E19" s="14" t="s">
        <v>5</v>
      </c>
      <c r="F19" s="14"/>
      <c r="G19" s="51" t="s">
        <v>123</v>
      </c>
      <c r="H19" s="14"/>
      <c r="I19" s="51" t="s">
        <v>50</v>
      </c>
      <c r="J19" s="14"/>
      <c r="K19" s="51" t="s">
        <v>39</v>
      </c>
      <c r="L19" s="36"/>
      <c r="M19" s="14" t="s">
        <v>7</v>
      </c>
      <c r="N19" s="36"/>
      <c r="O19" s="51" t="s">
        <v>9</v>
      </c>
      <c r="P19" s="36"/>
      <c r="Q19" s="36"/>
      <c r="T19" s="126" t="s">
        <v>62</v>
      </c>
      <c r="V19" s="126" t="s">
        <v>88</v>
      </c>
    </row>
    <row r="20" spans="1:22" ht="17.25" hidden="1" customHeight="1" thickBot="1" x14ac:dyDescent="0.25">
      <c r="A20" s="41" t="s">
        <v>7</v>
      </c>
      <c r="B20" s="41"/>
      <c r="C20" s="41" t="s">
        <v>4</v>
      </c>
      <c r="D20" s="41"/>
      <c r="E20" s="41" t="s">
        <v>6</v>
      </c>
      <c r="F20" s="41"/>
      <c r="G20" s="52" t="s">
        <v>124</v>
      </c>
      <c r="H20" s="41"/>
      <c r="I20" s="52" t="s">
        <v>8</v>
      </c>
      <c r="J20" s="41"/>
      <c r="K20" s="52" t="s">
        <v>8</v>
      </c>
      <c r="L20" s="42"/>
      <c r="M20" s="41" t="s">
        <v>8</v>
      </c>
      <c r="N20" s="42"/>
      <c r="O20" s="52" t="s">
        <v>5</v>
      </c>
      <c r="P20" s="42"/>
      <c r="Q20" s="41" t="s">
        <v>10</v>
      </c>
    </row>
    <row r="21" spans="1:22" ht="15" hidden="1" customHeight="1" x14ac:dyDescent="0.2">
      <c r="A21" s="36"/>
      <c r="B21" s="36"/>
      <c r="C21" s="36"/>
      <c r="D21" s="36"/>
      <c r="E21" s="36"/>
      <c r="F21" s="36"/>
      <c r="I21" s="36"/>
      <c r="J21" s="36"/>
      <c r="K21" s="36"/>
      <c r="L21" s="36"/>
      <c r="M21" s="2"/>
      <c r="N21" s="36"/>
      <c r="O21" s="288"/>
      <c r="P21" s="36"/>
      <c r="Q21" s="207"/>
      <c r="T21" s="126" t="s">
        <v>137</v>
      </c>
    </row>
    <row r="22" spans="1:22" ht="18" hidden="1" customHeight="1" outlineLevel="1" x14ac:dyDescent="0.2">
      <c r="A22" s="109"/>
      <c r="B22" s="20"/>
      <c r="C22" s="109"/>
      <c r="D22" s="43"/>
      <c r="E22" s="108"/>
      <c r="F22" s="20"/>
      <c r="G22" s="107"/>
      <c r="I22" s="107"/>
      <c r="J22" s="20"/>
      <c r="K22" s="107"/>
      <c r="L22" s="20"/>
      <c r="M22" s="22">
        <f>IF(AND(K22="",I22=""),0,IF(I22="",+K22,IF(K22="",+I22,+K22-I22+1)))</f>
        <v>0</v>
      </c>
      <c r="N22" s="20"/>
      <c r="O22" s="289">
        <v>0</v>
      </c>
      <c r="P22" s="20"/>
      <c r="Q22" s="208">
        <f>O22*M22</f>
        <v>0</v>
      </c>
      <c r="T22" s="126" t="s">
        <v>138</v>
      </c>
    </row>
    <row r="23" spans="1:22" ht="9.9499999999999993" hidden="1" customHeight="1" outlineLevel="1" collapsed="1" x14ac:dyDescent="0.2">
      <c r="A23" s="20"/>
      <c r="B23" s="20"/>
      <c r="C23" s="20"/>
      <c r="D23" s="43"/>
      <c r="E23" s="31"/>
      <c r="F23" s="20"/>
      <c r="G23" s="20"/>
      <c r="I23" s="20"/>
      <c r="J23" s="20"/>
      <c r="K23" s="20"/>
      <c r="L23" s="20"/>
      <c r="M23" s="23"/>
      <c r="N23" s="20"/>
      <c r="O23" s="44"/>
      <c r="P23" s="20"/>
      <c r="Q23" s="24"/>
    </row>
    <row r="24" spans="1:22" ht="18" hidden="1" customHeight="1" outlineLevel="1" collapsed="1" x14ac:dyDescent="0.2">
      <c r="A24" s="109"/>
      <c r="B24" s="20"/>
      <c r="C24" s="109"/>
      <c r="D24" s="43"/>
      <c r="E24" s="108"/>
      <c r="F24" s="20"/>
      <c r="G24" s="107"/>
      <c r="I24" s="107"/>
      <c r="J24" s="20"/>
      <c r="K24" s="107"/>
      <c r="L24" s="20"/>
      <c r="M24" s="22">
        <f>IF(AND(K24="",I24=""),0,IF(I24="",+K24,IF(K24="",+I24,+K24-I24+1)))</f>
        <v>0</v>
      </c>
      <c r="N24" s="20"/>
      <c r="O24" s="289">
        <v>0</v>
      </c>
      <c r="P24" s="20"/>
      <c r="Q24" s="208">
        <f>O24*M24</f>
        <v>0</v>
      </c>
    </row>
    <row r="25" spans="1:22" ht="9.9499999999999993" hidden="1" customHeight="1" outlineLevel="1" collapsed="1" x14ac:dyDescent="0.2">
      <c r="A25" s="20"/>
      <c r="B25" s="20"/>
      <c r="C25" s="20"/>
      <c r="D25" s="43"/>
      <c r="E25" s="31"/>
      <c r="F25" s="20"/>
      <c r="G25" s="20"/>
      <c r="I25" s="20"/>
      <c r="J25" s="20"/>
      <c r="K25" s="20"/>
      <c r="L25" s="20"/>
      <c r="M25" s="23"/>
      <c r="N25" s="20"/>
      <c r="O25" s="44"/>
      <c r="P25" s="20"/>
      <c r="Q25" s="24"/>
    </row>
    <row r="26" spans="1:22" ht="18" hidden="1" customHeight="1" outlineLevel="1" collapsed="1" x14ac:dyDescent="0.2">
      <c r="A26" s="109"/>
      <c r="B26" s="20"/>
      <c r="C26" s="109"/>
      <c r="D26" s="43"/>
      <c r="E26" s="108"/>
      <c r="F26" s="20"/>
      <c r="G26" s="107"/>
      <c r="I26" s="107"/>
      <c r="J26" s="20"/>
      <c r="K26" s="107"/>
      <c r="L26" s="20"/>
      <c r="M26" s="22">
        <f>IF(AND(K26="",I26=""),0,IF(I26="",+K26,IF(K26="",+I26,+K26-I26+1)))</f>
        <v>0</v>
      </c>
      <c r="N26" s="20"/>
      <c r="O26" s="289">
        <v>0</v>
      </c>
      <c r="P26" s="20"/>
      <c r="Q26" s="208">
        <f>O26*M26</f>
        <v>0</v>
      </c>
    </row>
    <row r="27" spans="1:22" ht="9.9499999999999993" hidden="1" customHeight="1" outlineLevel="1" collapsed="1" x14ac:dyDescent="0.2">
      <c r="A27" s="20"/>
      <c r="B27" s="20"/>
      <c r="C27" s="20"/>
      <c r="D27" s="43"/>
      <c r="E27" s="31"/>
      <c r="F27" s="20"/>
      <c r="G27" s="20"/>
      <c r="I27" s="20"/>
      <c r="J27" s="20"/>
      <c r="K27" s="20"/>
      <c r="L27" s="20"/>
      <c r="M27" s="23"/>
      <c r="N27" s="20"/>
      <c r="O27" s="44"/>
      <c r="P27" s="20"/>
      <c r="Q27" s="24"/>
    </row>
    <row r="28" spans="1:22" ht="18" hidden="1" customHeight="1" outlineLevel="1" collapsed="1" x14ac:dyDescent="0.2">
      <c r="A28" s="109"/>
      <c r="B28" s="20"/>
      <c r="C28" s="109"/>
      <c r="D28" s="43"/>
      <c r="E28" s="108"/>
      <c r="F28" s="20"/>
      <c r="G28" s="107"/>
      <c r="I28" s="107"/>
      <c r="J28" s="20"/>
      <c r="K28" s="107"/>
      <c r="L28" s="20"/>
      <c r="M28" s="22">
        <f>IF(AND(K28="",I28=""),0,IF(I28="",+K28,IF(K28="",+I28,+K28-I28+1)))</f>
        <v>0</v>
      </c>
      <c r="N28" s="20"/>
      <c r="O28" s="289">
        <v>0</v>
      </c>
      <c r="P28" s="20"/>
      <c r="Q28" s="208">
        <f>O28*M28</f>
        <v>0</v>
      </c>
    </row>
    <row r="29" spans="1:22" ht="9.9499999999999993" hidden="1" customHeight="1" outlineLevel="1" collapsed="1" x14ac:dyDescent="0.2">
      <c r="A29" s="20"/>
      <c r="B29" s="20"/>
      <c r="C29" s="20"/>
      <c r="D29" s="43"/>
      <c r="E29" s="31"/>
      <c r="F29" s="20"/>
      <c r="G29" s="20"/>
      <c r="I29" s="20"/>
      <c r="J29" s="20"/>
      <c r="K29" s="20"/>
      <c r="L29" s="20"/>
      <c r="M29" s="23"/>
      <c r="N29" s="20"/>
      <c r="O29" s="44"/>
      <c r="P29" s="20"/>
      <c r="Q29" s="24"/>
    </row>
    <row r="30" spans="1:22" ht="18" hidden="1" customHeight="1" outlineLevel="1" collapsed="1" x14ac:dyDescent="0.2">
      <c r="A30" s="109"/>
      <c r="B30" s="20"/>
      <c r="C30" s="109"/>
      <c r="D30" s="43"/>
      <c r="E30" s="108"/>
      <c r="F30" s="20"/>
      <c r="G30" s="107"/>
      <c r="I30" s="107"/>
      <c r="J30" s="20"/>
      <c r="K30" s="107"/>
      <c r="L30" s="20"/>
      <c r="M30" s="22">
        <f>IF(AND(K30="",I30=""),0,IF(I30="",+K30,IF(K30="",+I30,+K30-I30+1)))</f>
        <v>0</v>
      </c>
      <c r="N30" s="20"/>
      <c r="O30" s="289">
        <v>0</v>
      </c>
      <c r="P30" s="20"/>
      <c r="Q30" s="208">
        <f>O30*M30</f>
        <v>0</v>
      </c>
    </row>
    <row r="31" spans="1:22" ht="9.9499999999999993" hidden="1" customHeight="1" outlineLevel="1" collapsed="1" x14ac:dyDescent="0.2">
      <c r="A31" s="20"/>
      <c r="B31" s="20"/>
      <c r="C31" s="20"/>
      <c r="D31" s="43"/>
      <c r="E31" s="31"/>
      <c r="F31" s="20"/>
      <c r="G31" s="20"/>
      <c r="I31" s="20"/>
      <c r="J31" s="20"/>
      <c r="K31" s="20"/>
      <c r="L31" s="20"/>
      <c r="M31" s="23"/>
      <c r="N31" s="20"/>
      <c r="O31" s="44"/>
      <c r="P31" s="20"/>
      <c r="Q31" s="24"/>
    </row>
    <row r="32" spans="1:22" ht="18" hidden="1" customHeight="1" outlineLevel="1" collapsed="1" x14ac:dyDescent="0.2">
      <c r="A32" s="109"/>
      <c r="B32" s="20"/>
      <c r="C32" s="109"/>
      <c r="D32" s="43"/>
      <c r="E32" s="108"/>
      <c r="F32" s="20"/>
      <c r="G32" s="107"/>
      <c r="I32" s="107"/>
      <c r="J32" s="20"/>
      <c r="K32" s="107"/>
      <c r="L32" s="20"/>
      <c r="M32" s="22">
        <f>IF(AND(K32="",I32=""),0,IF(I32="",+K32,IF(K32="",+I32,+K32-I32+1)))</f>
        <v>0</v>
      </c>
      <c r="N32" s="20"/>
      <c r="O32" s="289">
        <v>0</v>
      </c>
      <c r="P32" s="20"/>
      <c r="Q32" s="208">
        <f>O32*M32</f>
        <v>0</v>
      </c>
    </row>
    <row r="33" spans="1:17" ht="9.9499999999999993" hidden="1" customHeight="1" outlineLevel="1" collapsed="1" x14ac:dyDescent="0.2">
      <c r="A33" s="20"/>
      <c r="B33" s="20"/>
      <c r="C33" s="20"/>
      <c r="D33" s="43"/>
      <c r="E33" s="31"/>
      <c r="F33" s="20"/>
      <c r="G33" s="20"/>
      <c r="I33" s="20"/>
      <c r="J33" s="20"/>
      <c r="K33" s="20"/>
      <c r="L33" s="20"/>
      <c r="M33" s="23"/>
      <c r="N33" s="20"/>
      <c r="O33" s="44"/>
      <c r="P33" s="20"/>
      <c r="Q33" s="24"/>
    </row>
    <row r="34" spans="1:17" ht="18" hidden="1" customHeight="1" outlineLevel="1" collapsed="1" x14ac:dyDescent="0.2">
      <c r="A34" s="109"/>
      <c r="B34" s="20"/>
      <c r="C34" s="109"/>
      <c r="D34" s="43"/>
      <c r="E34" s="108"/>
      <c r="F34" s="20"/>
      <c r="G34" s="107"/>
      <c r="I34" s="107"/>
      <c r="J34" s="20"/>
      <c r="K34" s="107"/>
      <c r="L34" s="20"/>
      <c r="M34" s="22">
        <f>IF(AND(K34="",I34=""),0,IF(I34="",+K34,IF(K34="",+I34,+K34-I34+1)))</f>
        <v>0</v>
      </c>
      <c r="N34" s="20"/>
      <c r="O34" s="289">
        <v>0</v>
      </c>
      <c r="P34" s="20"/>
      <c r="Q34" s="208">
        <f>O34*M34</f>
        <v>0</v>
      </c>
    </row>
    <row r="35" spans="1:17" ht="9.9499999999999993" hidden="1" customHeight="1" outlineLevel="1" collapsed="1" x14ac:dyDescent="0.2">
      <c r="A35" s="20"/>
      <c r="B35" s="20"/>
      <c r="C35" s="20"/>
      <c r="D35" s="43"/>
      <c r="E35" s="31"/>
      <c r="F35" s="20"/>
      <c r="G35" s="20"/>
      <c r="I35" s="20"/>
      <c r="J35" s="20"/>
      <c r="K35" s="20"/>
      <c r="L35" s="20"/>
      <c r="M35" s="23"/>
      <c r="N35" s="20"/>
      <c r="O35" s="44"/>
      <c r="P35" s="20"/>
      <c r="Q35" s="24"/>
    </row>
    <row r="36" spans="1:17" ht="18" hidden="1" customHeight="1" outlineLevel="1" collapsed="1" x14ac:dyDescent="0.2">
      <c r="A36" s="109"/>
      <c r="B36" s="20"/>
      <c r="C36" s="109"/>
      <c r="D36" s="43"/>
      <c r="E36" s="108"/>
      <c r="F36" s="20"/>
      <c r="G36" s="107"/>
      <c r="I36" s="107"/>
      <c r="J36" s="20"/>
      <c r="K36" s="107"/>
      <c r="L36" s="20"/>
      <c r="M36" s="22">
        <f>IF(AND(K36="",I36=""),0,IF(I36="",+K36,IF(K36="",+I36,+K36-I36+1)))</f>
        <v>0</v>
      </c>
      <c r="N36" s="20"/>
      <c r="O36" s="289">
        <v>0</v>
      </c>
      <c r="P36" s="20"/>
      <c r="Q36" s="208">
        <f>O36*M36</f>
        <v>0</v>
      </c>
    </row>
    <row r="37" spans="1:17" ht="9.9499999999999993" hidden="1" customHeight="1" outlineLevel="1" collapsed="1" x14ac:dyDescent="0.2">
      <c r="A37" s="20"/>
      <c r="B37" s="20"/>
      <c r="C37" s="20"/>
      <c r="D37" s="43"/>
      <c r="E37" s="31"/>
      <c r="F37" s="20"/>
      <c r="G37" s="20"/>
      <c r="I37" s="20"/>
      <c r="J37" s="20"/>
      <c r="K37" s="20"/>
      <c r="L37" s="20"/>
      <c r="M37" s="23"/>
      <c r="N37" s="20"/>
      <c r="O37" s="44"/>
      <c r="P37" s="20"/>
      <c r="Q37" s="24"/>
    </row>
    <row r="38" spans="1:17" ht="18" hidden="1" customHeight="1" outlineLevel="1" collapsed="1" x14ac:dyDescent="0.2">
      <c r="A38" s="109"/>
      <c r="B38" s="20"/>
      <c r="C38" s="109"/>
      <c r="D38" s="43"/>
      <c r="E38" s="108"/>
      <c r="F38" s="20"/>
      <c r="G38" s="107"/>
      <c r="I38" s="107"/>
      <c r="J38" s="20"/>
      <c r="K38" s="107"/>
      <c r="L38" s="20"/>
      <c r="M38" s="22">
        <f>IF(AND(K38="",I38=""),0,IF(I38="",+K38,IF(K38="",+I38,+K38-I38+1)))</f>
        <v>0</v>
      </c>
      <c r="N38" s="20"/>
      <c r="O38" s="289">
        <v>0</v>
      </c>
      <c r="P38" s="20"/>
      <c r="Q38" s="208">
        <f>O38*M38</f>
        <v>0</v>
      </c>
    </row>
    <row r="39" spans="1:17" ht="9.9499999999999993" hidden="1" customHeight="1" outlineLevel="1" collapsed="1" x14ac:dyDescent="0.2">
      <c r="A39" s="20"/>
      <c r="B39" s="20"/>
      <c r="C39" s="20"/>
      <c r="D39" s="43"/>
      <c r="E39" s="31"/>
      <c r="F39" s="20"/>
      <c r="G39" s="20"/>
      <c r="I39" s="20"/>
      <c r="J39" s="20"/>
      <c r="K39" s="20"/>
      <c r="L39" s="20"/>
      <c r="M39" s="23"/>
      <c r="N39" s="20"/>
      <c r="O39" s="44"/>
      <c r="P39" s="20"/>
      <c r="Q39" s="24"/>
    </row>
    <row r="40" spans="1:17" ht="18" hidden="1" customHeight="1" outlineLevel="1" collapsed="1" x14ac:dyDescent="0.2">
      <c r="A40" s="109"/>
      <c r="B40" s="20"/>
      <c r="C40" s="109"/>
      <c r="D40" s="43"/>
      <c r="E40" s="108"/>
      <c r="F40" s="20"/>
      <c r="G40" s="107"/>
      <c r="I40" s="107"/>
      <c r="J40" s="20"/>
      <c r="K40" s="107"/>
      <c r="L40" s="20"/>
      <c r="M40" s="22">
        <f>IF(AND(K40="",I40=""),0,IF(I40="",+K40,IF(K40="",+I40,+K40-I40+1)))</f>
        <v>0</v>
      </c>
      <c r="N40" s="20"/>
      <c r="O40" s="289">
        <v>0</v>
      </c>
      <c r="P40" s="20"/>
      <c r="Q40" s="208">
        <f>O40*M40</f>
        <v>0</v>
      </c>
    </row>
    <row r="41" spans="1:17" ht="9.9499999999999993" hidden="1" customHeight="1" outlineLevel="1" collapsed="1" x14ac:dyDescent="0.2">
      <c r="A41" s="20"/>
      <c r="B41" s="20"/>
      <c r="C41" s="20"/>
      <c r="D41" s="43"/>
      <c r="E41" s="31"/>
      <c r="F41" s="20"/>
      <c r="G41" s="20"/>
      <c r="I41" s="20"/>
      <c r="J41" s="20"/>
      <c r="K41" s="20"/>
      <c r="L41" s="20"/>
      <c r="M41" s="23"/>
      <c r="N41" s="20"/>
      <c r="O41" s="44"/>
      <c r="P41" s="20"/>
      <c r="Q41" s="24"/>
    </row>
    <row r="42" spans="1:17" ht="18" hidden="1" customHeight="1" outlineLevel="1" collapsed="1" x14ac:dyDescent="0.2">
      <c r="A42" s="109"/>
      <c r="B42" s="20"/>
      <c r="C42" s="109"/>
      <c r="D42" s="43"/>
      <c r="E42" s="108"/>
      <c r="F42" s="20"/>
      <c r="G42" s="107"/>
      <c r="I42" s="107"/>
      <c r="J42" s="20"/>
      <c r="K42" s="107"/>
      <c r="L42" s="20"/>
      <c r="M42" s="22">
        <f>IF(AND(K42="",I42=""),0,IF(I42="",+K42,IF(K42="",+I42,+K42-I42+1)))</f>
        <v>0</v>
      </c>
      <c r="N42" s="20"/>
      <c r="O42" s="289">
        <v>0</v>
      </c>
      <c r="P42" s="20"/>
      <c r="Q42" s="208">
        <f>O42*M42</f>
        <v>0</v>
      </c>
    </row>
    <row r="43" spans="1:17" ht="9.9499999999999993" hidden="1" customHeight="1" outlineLevel="1" collapsed="1" x14ac:dyDescent="0.2">
      <c r="A43" s="20"/>
      <c r="B43" s="20"/>
      <c r="C43" s="20"/>
      <c r="D43" s="43"/>
      <c r="E43" s="31"/>
      <c r="F43" s="20"/>
      <c r="G43" s="20"/>
      <c r="I43" s="20"/>
      <c r="J43" s="20"/>
      <c r="K43" s="20"/>
      <c r="L43" s="20"/>
      <c r="M43" s="23"/>
      <c r="N43" s="20"/>
      <c r="O43" s="44"/>
      <c r="P43" s="20"/>
      <c r="Q43" s="24"/>
    </row>
    <row r="44" spans="1:17" ht="18" hidden="1" customHeight="1" outlineLevel="1" collapsed="1" x14ac:dyDescent="0.2">
      <c r="A44" s="109"/>
      <c r="B44" s="20"/>
      <c r="C44" s="109"/>
      <c r="D44" s="43"/>
      <c r="E44" s="108"/>
      <c r="F44" s="20"/>
      <c r="G44" s="107"/>
      <c r="I44" s="107"/>
      <c r="J44" s="20"/>
      <c r="K44" s="107"/>
      <c r="L44" s="20"/>
      <c r="M44" s="22">
        <f>IF(AND(K44="",I44=""),0,IF(I44="",+K44,IF(K44="",+I44,+K44-I44+1)))</f>
        <v>0</v>
      </c>
      <c r="N44" s="20"/>
      <c r="O44" s="289">
        <v>0</v>
      </c>
      <c r="P44" s="20"/>
      <c r="Q44" s="208">
        <f>O44*M44</f>
        <v>0</v>
      </c>
    </row>
    <row r="45" spans="1:17" ht="9.9499999999999993" hidden="1" customHeight="1" outlineLevel="1" collapsed="1" x14ac:dyDescent="0.2">
      <c r="A45" s="20"/>
      <c r="B45" s="20"/>
      <c r="C45" s="20"/>
      <c r="D45" s="43"/>
      <c r="E45" s="31"/>
      <c r="F45" s="20"/>
      <c r="G45" s="20"/>
      <c r="I45" s="20"/>
      <c r="J45" s="20"/>
      <c r="K45" s="20"/>
      <c r="L45" s="20"/>
      <c r="M45" s="23"/>
      <c r="N45" s="20"/>
      <c r="O45" s="44"/>
      <c r="P45" s="20"/>
      <c r="Q45" s="24"/>
    </row>
    <row r="46" spans="1:17" ht="18" hidden="1" customHeight="1" outlineLevel="1" collapsed="1" x14ac:dyDescent="0.2">
      <c r="A46" s="109"/>
      <c r="B46" s="20"/>
      <c r="C46" s="109"/>
      <c r="D46" s="43"/>
      <c r="E46" s="108"/>
      <c r="F46" s="20"/>
      <c r="G46" s="107"/>
      <c r="I46" s="107"/>
      <c r="J46" s="20"/>
      <c r="K46" s="107"/>
      <c r="L46" s="20"/>
      <c r="M46" s="22">
        <f>IF(AND(K46="",I46=""),0,IF(I46="",+K46,IF(K46="",+I46,+K46-I46+1)))</f>
        <v>0</v>
      </c>
      <c r="N46" s="20"/>
      <c r="O46" s="289">
        <v>0</v>
      </c>
      <c r="P46" s="20"/>
      <c r="Q46" s="208">
        <f>O46*M46</f>
        <v>0</v>
      </c>
    </row>
    <row r="47" spans="1:17" ht="9.9499999999999993" hidden="1" customHeight="1" outlineLevel="1" collapsed="1" x14ac:dyDescent="0.2">
      <c r="A47" s="20"/>
      <c r="B47" s="20"/>
      <c r="C47" s="20"/>
      <c r="D47" s="43"/>
      <c r="E47" s="31"/>
      <c r="F47" s="20"/>
      <c r="G47" s="20"/>
      <c r="I47" s="20"/>
      <c r="J47" s="20"/>
      <c r="K47" s="20"/>
      <c r="L47" s="20"/>
      <c r="M47" s="23"/>
      <c r="N47" s="20"/>
      <c r="O47" s="44"/>
      <c r="P47" s="20"/>
      <c r="Q47" s="24"/>
    </row>
    <row r="48" spans="1:17" ht="18" hidden="1" customHeight="1" outlineLevel="1" collapsed="1" x14ac:dyDescent="0.2">
      <c r="A48" s="109"/>
      <c r="B48" s="20"/>
      <c r="C48" s="109"/>
      <c r="D48" s="43"/>
      <c r="E48" s="108"/>
      <c r="F48" s="20"/>
      <c r="G48" s="107"/>
      <c r="I48" s="107"/>
      <c r="J48" s="20"/>
      <c r="K48" s="107"/>
      <c r="L48" s="20"/>
      <c r="M48" s="22">
        <f>IF(AND(K48="",I48=""),0,IF(I48="",+K48,IF(K48="",+I48,+K48-I48+1)))</f>
        <v>0</v>
      </c>
      <c r="N48" s="20"/>
      <c r="O48" s="289">
        <v>0</v>
      </c>
      <c r="P48" s="20"/>
      <c r="Q48" s="208">
        <f>O48*M48</f>
        <v>0</v>
      </c>
    </row>
    <row r="49" spans="1:17" ht="9.9499999999999993" hidden="1" customHeight="1" outlineLevel="1" collapsed="1" x14ac:dyDescent="0.2">
      <c r="A49" s="20"/>
      <c r="B49" s="20"/>
      <c r="C49" s="20"/>
      <c r="D49" s="43"/>
      <c r="E49" s="31"/>
      <c r="F49" s="20"/>
      <c r="G49" s="20"/>
      <c r="I49" s="20"/>
      <c r="J49" s="20"/>
      <c r="K49" s="20"/>
      <c r="L49" s="20"/>
      <c r="M49" s="23"/>
      <c r="N49" s="20"/>
      <c r="O49" s="44"/>
      <c r="P49" s="20"/>
      <c r="Q49" s="24"/>
    </row>
    <row r="50" spans="1:17" ht="18" hidden="1" customHeight="1" outlineLevel="1" collapsed="1" x14ac:dyDescent="0.2">
      <c r="A50" s="109"/>
      <c r="B50" s="20"/>
      <c r="C50" s="109"/>
      <c r="D50" s="43"/>
      <c r="E50" s="108"/>
      <c r="F50" s="20"/>
      <c r="G50" s="107"/>
      <c r="I50" s="107"/>
      <c r="J50" s="20"/>
      <c r="K50" s="107"/>
      <c r="L50" s="20"/>
      <c r="M50" s="22">
        <f>IF(AND(K50="",I50=""),0,IF(I50="",+K50,IF(K50="",+I50,+K50-I50+1)))</f>
        <v>0</v>
      </c>
      <c r="N50" s="20"/>
      <c r="O50" s="289">
        <v>0</v>
      </c>
      <c r="P50" s="20"/>
      <c r="Q50" s="208">
        <f>O50*M50</f>
        <v>0</v>
      </c>
    </row>
    <row r="51" spans="1:17" ht="9.9499999999999993" hidden="1" customHeight="1" outlineLevel="1" collapsed="1" x14ac:dyDescent="0.2">
      <c r="A51" s="20"/>
      <c r="B51" s="20"/>
      <c r="C51" s="20"/>
      <c r="D51" s="43"/>
      <c r="E51" s="31"/>
      <c r="F51" s="20"/>
      <c r="G51" s="20"/>
      <c r="I51" s="20"/>
      <c r="J51" s="20"/>
      <c r="K51" s="20"/>
      <c r="L51" s="20"/>
      <c r="M51" s="23"/>
      <c r="N51" s="20"/>
      <c r="O51" s="44"/>
      <c r="P51" s="20"/>
      <c r="Q51" s="24"/>
    </row>
    <row r="52" spans="1:17" ht="18" hidden="1" customHeight="1" outlineLevel="1" collapsed="1" x14ac:dyDescent="0.2">
      <c r="A52" s="109"/>
      <c r="B52" s="20"/>
      <c r="C52" s="109"/>
      <c r="D52" s="43"/>
      <c r="E52" s="108"/>
      <c r="F52" s="20"/>
      <c r="G52" s="107"/>
      <c r="I52" s="107"/>
      <c r="J52" s="20"/>
      <c r="K52" s="107"/>
      <c r="L52" s="20"/>
      <c r="M52" s="22">
        <f>IF(AND(K52="",I52=""),0,IF(I52="",+K52,IF(K52="",+I52,+K52-I52+1)))</f>
        <v>0</v>
      </c>
      <c r="N52" s="20"/>
      <c r="O52" s="289">
        <v>0</v>
      </c>
      <c r="P52" s="20"/>
      <c r="Q52" s="208">
        <f>O52*M52</f>
        <v>0</v>
      </c>
    </row>
    <row r="53" spans="1:17" ht="9.9499999999999993" hidden="1" customHeight="1" outlineLevel="1" collapsed="1" x14ac:dyDescent="0.2">
      <c r="A53" s="20"/>
      <c r="B53" s="20"/>
      <c r="C53" s="20"/>
      <c r="D53" s="43"/>
      <c r="E53" s="31"/>
      <c r="F53" s="20"/>
      <c r="G53" s="20"/>
      <c r="I53" s="20"/>
      <c r="J53" s="20"/>
      <c r="K53" s="20"/>
      <c r="L53" s="20"/>
      <c r="M53" s="23"/>
      <c r="N53" s="20"/>
      <c r="O53" s="44"/>
      <c r="P53" s="20"/>
      <c r="Q53" s="24"/>
    </row>
    <row r="54" spans="1:17" ht="18" hidden="1" customHeight="1" outlineLevel="1" collapsed="1" x14ac:dyDescent="0.2">
      <c r="A54" s="109"/>
      <c r="B54" s="20"/>
      <c r="C54" s="109"/>
      <c r="D54" s="43"/>
      <c r="E54" s="108"/>
      <c r="F54" s="20"/>
      <c r="G54" s="107"/>
      <c r="I54" s="107"/>
      <c r="J54" s="20"/>
      <c r="K54" s="107"/>
      <c r="L54" s="20"/>
      <c r="M54" s="22">
        <f>IF(AND(K54="",I54=""),0,IF(I54="",+K54,IF(K54="",+I54,+K54-I54+1)))</f>
        <v>0</v>
      </c>
      <c r="N54" s="20"/>
      <c r="O54" s="289">
        <v>0</v>
      </c>
      <c r="P54" s="20"/>
      <c r="Q54" s="208">
        <f>O54*M54</f>
        <v>0</v>
      </c>
    </row>
    <row r="55" spans="1:17" ht="9.9499999999999993" hidden="1" customHeight="1" outlineLevel="1" collapsed="1" x14ac:dyDescent="0.2">
      <c r="A55" s="20"/>
      <c r="B55" s="20"/>
      <c r="C55" s="20"/>
      <c r="D55" s="43"/>
      <c r="E55" s="31"/>
      <c r="F55" s="20"/>
      <c r="G55" s="20"/>
      <c r="I55" s="20"/>
      <c r="J55" s="20"/>
      <c r="K55" s="20"/>
      <c r="L55" s="20"/>
      <c r="M55" s="23"/>
      <c r="N55" s="20"/>
      <c r="O55" s="44"/>
      <c r="P55" s="20"/>
      <c r="Q55" s="24"/>
    </row>
    <row r="56" spans="1:17" ht="18" hidden="1" customHeight="1" outlineLevel="1" collapsed="1" x14ac:dyDescent="0.2">
      <c r="A56" s="109"/>
      <c r="B56" s="20"/>
      <c r="C56" s="109"/>
      <c r="D56" s="43"/>
      <c r="E56" s="108"/>
      <c r="F56" s="20"/>
      <c r="G56" s="107"/>
      <c r="I56" s="107"/>
      <c r="J56" s="20"/>
      <c r="K56" s="107"/>
      <c r="L56" s="20"/>
      <c r="M56" s="22">
        <f>IF(AND(K56="",I56=""),0,IF(I56="",+K56,IF(K56="",+I56,+K56-I56+1)))</f>
        <v>0</v>
      </c>
      <c r="N56" s="20"/>
      <c r="O56" s="289">
        <v>0</v>
      </c>
      <c r="P56" s="20"/>
      <c r="Q56" s="208">
        <f>O56*M56</f>
        <v>0</v>
      </c>
    </row>
    <row r="57" spans="1:17" ht="9.9499999999999993" hidden="1" customHeight="1" outlineLevel="1" collapsed="1" x14ac:dyDescent="0.2">
      <c r="A57" s="20"/>
      <c r="B57" s="20"/>
      <c r="C57" s="20"/>
      <c r="D57" s="43"/>
      <c r="E57" s="31"/>
      <c r="F57" s="20"/>
      <c r="G57" s="20"/>
      <c r="I57" s="20"/>
      <c r="J57" s="20"/>
      <c r="K57" s="20"/>
      <c r="L57" s="20"/>
      <c r="M57" s="23"/>
      <c r="N57" s="20"/>
      <c r="O57" s="44"/>
      <c r="P57" s="20"/>
      <c r="Q57" s="24"/>
    </row>
    <row r="58" spans="1:17" ht="18" hidden="1" customHeight="1" outlineLevel="1" collapsed="1" x14ac:dyDescent="0.2">
      <c r="A58" s="109"/>
      <c r="B58" s="20"/>
      <c r="C58" s="109"/>
      <c r="D58" s="43"/>
      <c r="E58" s="108"/>
      <c r="F58" s="20"/>
      <c r="G58" s="107"/>
      <c r="I58" s="107"/>
      <c r="J58" s="20"/>
      <c r="K58" s="107"/>
      <c r="L58" s="20"/>
      <c r="M58" s="22">
        <f>IF(AND(K58="",I58=""),0,IF(I58="",+K58,IF(K58="",+I58,+K58-I58+1)))</f>
        <v>0</v>
      </c>
      <c r="N58" s="20"/>
      <c r="O58" s="289">
        <v>0</v>
      </c>
      <c r="P58" s="20"/>
      <c r="Q58" s="208">
        <f>O58*M58</f>
        <v>0</v>
      </c>
    </row>
    <row r="59" spans="1:17" ht="9.9499999999999993" hidden="1" customHeight="1" outlineLevel="1" collapsed="1" x14ac:dyDescent="0.2">
      <c r="A59" s="20"/>
      <c r="B59" s="20"/>
      <c r="C59" s="20"/>
      <c r="D59" s="43"/>
      <c r="E59" s="31"/>
      <c r="F59" s="20"/>
      <c r="G59" s="20"/>
      <c r="I59" s="20"/>
      <c r="J59" s="20"/>
      <c r="K59" s="20"/>
      <c r="L59" s="20"/>
      <c r="M59" s="23"/>
      <c r="N59" s="20"/>
      <c r="O59" s="44"/>
      <c r="P59" s="20"/>
      <c r="Q59" s="24"/>
    </row>
    <row r="60" spans="1:17" ht="18" hidden="1" customHeight="1" outlineLevel="1" collapsed="1" x14ac:dyDescent="0.2">
      <c r="A60" s="109"/>
      <c r="B60" s="20"/>
      <c r="C60" s="109"/>
      <c r="D60" s="43"/>
      <c r="E60" s="108"/>
      <c r="F60" s="20"/>
      <c r="G60" s="107"/>
      <c r="I60" s="107"/>
      <c r="J60" s="20"/>
      <c r="K60" s="107"/>
      <c r="L60" s="20"/>
      <c r="M60" s="22">
        <f>IF(AND(K60="",I60=""),0,IF(I60="",+K60,IF(K60="",+I60,+K60-I60+1)))</f>
        <v>0</v>
      </c>
      <c r="N60" s="20"/>
      <c r="O60" s="289">
        <v>0</v>
      </c>
      <c r="P60" s="20"/>
      <c r="Q60" s="208">
        <f>O60*M60</f>
        <v>0</v>
      </c>
    </row>
    <row r="61" spans="1:17" ht="9.9499999999999993" hidden="1" customHeight="1" outlineLevel="1" collapsed="1" x14ac:dyDescent="0.2">
      <c r="A61" s="20"/>
      <c r="B61" s="20"/>
      <c r="C61" s="20"/>
      <c r="D61" s="43"/>
      <c r="E61" s="31"/>
      <c r="F61" s="20"/>
      <c r="G61" s="20"/>
      <c r="I61" s="20"/>
      <c r="J61" s="20"/>
      <c r="K61" s="20"/>
      <c r="L61" s="20"/>
      <c r="M61" s="23"/>
      <c r="N61" s="20"/>
      <c r="O61" s="44"/>
      <c r="P61" s="20"/>
      <c r="Q61" s="24"/>
    </row>
    <row r="62" spans="1:17" ht="18" hidden="1" customHeight="1" outlineLevel="1" collapsed="1" x14ac:dyDescent="0.2">
      <c r="A62" s="109"/>
      <c r="B62" s="20"/>
      <c r="C62" s="109"/>
      <c r="D62" s="43"/>
      <c r="E62" s="108"/>
      <c r="F62" s="20"/>
      <c r="G62" s="107"/>
      <c r="I62" s="107"/>
      <c r="J62" s="20"/>
      <c r="K62" s="107"/>
      <c r="L62" s="20"/>
      <c r="M62" s="22">
        <f>IF(AND(K62="",I62=""),0,IF(I62="",+K62,IF(K62="",+I62,+K62-I62+1)))</f>
        <v>0</v>
      </c>
      <c r="N62" s="20"/>
      <c r="O62" s="289">
        <v>0</v>
      </c>
      <c r="P62" s="20"/>
      <c r="Q62" s="208">
        <f>O62*M62</f>
        <v>0</v>
      </c>
    </row>
    <row r="63" spans="1:17" ht="9.9499999999999993" hidden="1" customHeight="1" outlineLevel="1" collapsed="1" x14ac:dyDescent="0.2">
      <c r="A63" s="20"/>
      <c r="B63" s="20"/>
      <c r="C63" s="20"/>
      <c r="D63" s="43"/>
      <c r="E63" s="31"/>
      <c r="F63" s="20"/>
      <c r="G63" s="20"/>
      <c r="I63" s="20"/>
      <c r="J63" s="20"/>
      <c r="K63" s="20"/>
      <c r="L63" s="20"/>
      <c r="M63" s="23"/>
      <c r="N63" s="20"/>
      <c r="O63" s="44"/>
      <c r="P63" s="20"/>
      <c r="Q63" s="24"/>
    </row>
    <row r="64" spans="1:17" ht="18" hidden="1" customHeight="1" outlineLevel="1" collapsed="1" x14ac:dyDescent="0.2">
      <c r="A64" s="109"/>
      <c r="B64" s="20"/>
      <c r="C64" s="109"/>
      <c r="D64" s="43"/>
      <c r="E64" s="108"/>
      <c r="F64" s="20"/>
      <c r="G64" s="107"/>
      <c r="I64" s="107"/>
      <c r="J64" s="20"/>
      <c r="K64" s="107"/>
      <c r="L64" s="20"/>
      <c r="M64" s="22">
        <f>IF(AND(K64="",I64=""),0,IF(I64="",+K64,IF(K64="",+I64,+K64-I64+1)))</f>
        <v>0</v>
      </c>
      <c r="N64" s="20"/>
      <c r="O64" s="289">
        <v>0</v>
      </c>
      <c r="P64" s="20"/>
      <c r="Q64" s="208">
        <f>O64*M64</f>
        <v>0</v>
      </c>
    </row>
    <row r="65" spans="1:22" ht="9.75" hidden="1" customHeight="1" outlineLevel="1" collapsed="1" x14ac:dyDescent="0.2">
      <c r="A65" s="20"/>
      <c r="B65" s="20"/>
      <c r="C65" s="20"/>
      <c r="D65" s="43"/>
      <c r="E65" s="31"/>
      <c r="F65" s="20"/>
      <c r="G65" s="20"/>
      <c r="I65" s="20"/>
      <c r="J65" s="20"/>
      <c r="K65" s="20"/>
      <c r="L65" s="20"/>
      <c r="M65" s="23"/>
      <c r="N65" s="20"/>
      <c r="O65" s="44"/>
      <c r="P65" s="20"/>
      <c r="Q65" s="24"/>
    </row>
    <row r="66" spans="1:22" ht="18" hidden="1" customHeight="1" outlineLevel="1" collapsed="1" x14ac:dyDescent="0.2">
      <c r="A66" s="109"/>
      <c r="B66" s="20"/>
      <c r="C66" s="109"/>
      <c r="D66" s="43"/>
      <c r="E66" s="108"/>
      <c r="F66" s="20"/>
      <c r="G66" s="107"/>
      <c r="I66" s="107"/>
      <c r="J66" s="20"/>
      <c r="K66" s="107"/>
      <c r="L66" s="20"/>
      <c r="M66" s="22">
        <f>IF(AND(K66="",I66=""),0,IF(I66="",+K66,IF(K66="",+I66,+K66-I66+1)))</f>
        <v>0</v>
      </c>
      <c r="N66" s="20"/>
      <c r="O66" s="289">
        <v>0</v>
      </c>
      <c r="P66" s="20"/>
      <c r="Q66" s="208">
        <f>O66*M66</f>
        <v>0</v>
      </c>
    </row>
    <row r="67" spans="1:22" ht="9.9499999999999993" hidden="1" customHeight="1" outlineLevel="1" collapsed="1" x14ac:dyDescent="0.2">
      <c r="A67" s="20"/>
      <c r="B67" s="20"/>
      <c r="C67" s="20"/>
      <c r="D67" s="43"/>
      <c r="E67" s="31"/>
      <c r="F67" s="20"/>
      <c r="G67" s="20"/>
      <c r="I67" s="20"/>
      <c r="J67" s="20"/>
      <c r="K67" s="20"/>
      <c r="L67" s="20"/>
      <c r="M67" s="23"/>
      <c r="N67" s="20"/>
      <c r="O67" s="44"/>
      <c r="P67" s="20"/>
      <c r="Q67" s="24"/>
    </row>
    <row r="68" spans="1:22" ht="18" hidden="1" customHeight="1" outlineLevel="1" collapsed="1" x14ac:dyDescent="0.2">
      <c r="A68" s="109"/>
      <c r="B68" s="20"/>
      <c r="C68" s="109"/>
      <c r="D68" s="43"/>
      <c r="E68" s="108"/>
      <c r="F68" s="20"/>
      <c r="G68" s="107"/>
      <c r="I68" s="107"/>
      <c r="J68" s="20"/>
      <c r="K68" s="107"/>
      <c r="L68" s="20"/>
      <c r="M68" s="22">
        <f>IF(AND(K68="",I68=""),0,IF(I68="",+K68,IF(K68="",+I68,+K68-I68+1)))</f>
        <v>0</v>
      </c>
      <c r="N68" s="20"/>
      <c r="O68" s="289">
        <v>0</v>
      </c>
      <c r="P68" s="20"/>
      <c r="Q68" s="208">
        <f>O68*M68</f>
        <v>0</v>
      </c>
    </row>
    <row r="69" spans="1:22" ht="9.9499999999999993" hidden="1" customHeight="1" outlineLevel="1" collapsed="1" x14ac:dyDescent="0.2">
      <c r="A69" s="20"/>
      <c r="B69" s="20"/>
      <c r="C69" s="20"/>
      <c r="D69" s="43"/>
      <c r="E69" s="31"/>
      <c r="F69" s="20"/>
      <c r="G69" s="20"/>
      <c r="I69" s="20"/>
      <c r="J69" s="20"/>
      <c r="K69" s="20"/>
      <c r="L69" s="20"/>
      <c r="M69" s="23"/>
      <c r="N69" s="20"/>
      <c r="O69" s="44"/>
      <c r="P69" s="20"/>
      <c r="Q69" s="24"/>
    </row>
    <row r="70" spans="1:22" ht="18" hidden="1" customHeight="1" outlineLevel="1" collapsed="1" x14ac:dyDescent="0.2">
      <c r="A70" s="109"/>
      <c r="B70" s="20"/>
      <c r="C70" s="109"/>
      <c r="D70" s="43"/>
      <c r="E70" s="108"/>
      <c r="F70" s="20"/>
      <c r="G70" s="107"/>
      <c r="I70" s="107"/>
      <c r="J70" s="20"/>
      <c r="K70" s="107"/>
      <c r="L70" s="20"/>
      <c r="M70" s="22">
        <f>IF(AND(K70="",I70=""),0,IF(I70="",+K70,IF(K70="",+I70,+K70-I70+1)))</f>
        <v>0</v>
      </c>
      <c r="N70" s="20"/>
      <c r="O70" s="289">
        <v>0</v>
      </c>
      <c r="P70" s="20"/>
      <c r="Q70" s="208">
        <f>O70*M70</f>
        <v>0</v>
      </c>
    </row>
    <row r="71" spans="1:22" ht="9.75" hidden="1" customHeight="1" outlineLevel="1" collapsed="1" x14ac:dyDescent="0.2">
      <c r="A71" s="20"/>
      <c r="B71" s="20"/>
      <c r="C71" s="20"/>
      <c r="D71" s="43"/>
      <c r="E71" s="31"/>
      <c r="F71" s="20"/>
      <c r="G71" s="100"/>
      <c r="I71" s="100"/>
      <c r="J71" s="20"/>
      <c r="K71" s="100"/>
      <c r="L71" s="20"/>
      <c r="M71" s="23"/>
      <c r="N71" s="20"/>
      <c r="O71" s="44"/>
      <c r="P71" s="20"/>
      <c r="Q71" s="24"/>
    </row>
    <row r="72" spans="1:22" ht="18" hidden="1" customHeight="1" outlineLevel="1" collapsed="1" x14ac:dyDescent="0.2">
      <c r="A72" s="109"/>
      <c r="B72" s="20"/>
      <c r="C72" s="109"/>
      <c r="D72" s="43"/>
      <c r="E72" s="108"/>
      <c r="F72" s="20"/>
      <c r="G72" s="107"/>
      <c r="I72" s="107"/>
      <c r="J72" s="20"/>
      <c r="K72" s="107"/>
      <c r="L72" s="20"/>
      <c r="M72" s="22">
        <f>IF(AND(K72="",I72=""),0,IF(I72="",+K72,IF(K72="",+I72,+K72-I72+1)))</f>
        <v>0</v>
      </c>
      <c r="N72" s="20"/>
      <c r="O72" s="289">
        <v>0</v>
      </c>
      <c r="P72" s="20"/>
      <c r="Q72" s="208">
        <f>O72*M72</f>
        <v>0</v>
      </c>
    </row>
    <row r="73" spans="1:22" ht="9.9499999999999993" hidden="1" customHeight="1" outlineLevel="1" collapsed="1" x14ac:dyDescent="0.2">
      <c r="A73" s="20"/>
      <c r="B73" s="20"/>
      <c r="C73" s="20"/>
      <c r="D73" s="43"/>
      <c r="E73" s="31"/>
      <c r="F73" s="20"/>
      <c r="G73" s="20"/>
      <c r="I73" s="20"/>
      <c r="J73" s="20"/>
      <c r="K73" s="20"/>
      <c r="L73" s="20"/>
      <c r="M73" s="23"/>
      <c r="N73" s="20"/>
      <c r="O73" s="44"/>
      <c r="P73" s="20"/>
      <c r="Q73" s="24"/>
    </row>
    <row r="74" spans="1:22" ht="18" hidden="1" customHeight="1" outlineLevel="1" collapsed="1" x14ac:dyDescent="0.2">
      <c r="A74" s="109"/>
      <c r="B74" s="20"/>
      <c r="C74" s="109"/>
      <c r="D74" s="43"/>
      <c r="E74" s="108"/>
      <c r="F74" s="20"/>
      <c r="G74" s="107"/>
      <c r="I74" s="107"/>
      <c r="J74" s="20"/>
      <c r="K74" s="107"/>
      <c r="L74" s="20"/>
      <c r="M74" s="22">
        <f>IF(AND(K74="",I74=""),0,IF(I74="",+K74,IF(K74="",+I74,+K74-I74+1)))</f>
        <v>0</v>
      </c>
      <c r="N74" s="20"/>
      <c r="O74" s="289">
        <v>0</v>
      </c>
      <c r="P74" s="20"/>
      <c r="Q74" s="208">
        <f>O74*M74</f>
        <v>0</v>
      </c>
      <c r="V74" s="126" t="s">
        <v>82</v>
      </c>
    </row>
    <row r="75" spans="1:22" ht="9.75" hidden="1" customHeight="1" outlineLevel="1" collapsed="1" x14ac:dyDescent="0.2">
      <c r="A75" s="20"/>
      <c r="B75" s="20"/>
      <c r="C75" s="20"/>
      <c r="D75" s="43"/>
      <c r="E75" s="31"/>
      <c r="F75" s="20"/>
      <c r="G75" s="20"/>
      <c r="I75" s="20"/>
      <c r="J75" s="20"/>
      <c r="K75" s="20"/>
      <c r="L75" s="20"/>
      <c r="M75" s="23"/>
      <c r="N75" s="20"/>
      <c r="O75" s="44"/>
      <c r="P75" s="20"/>
      <c r="Q75" s="24"/>
      <c r="V75" s="126" t="s">
        <v>81</v>
      </c>
    </row>
    <row r="76" spans="1:22" ht="18" hidden="1" customHeight="1" outlineLevel="1" collapsed="1" x14ac:dyDescent="0.2">
      <c r="A76" s="109"/>
      <c r="B76" s="20"/>
      <c r="C76" s="109"/>
      <c r="D76" s="43"/>
      <c r="E76" s="108"/>
      <c r="F76" s="20"/>
      <c r="G76" s="107"/>
      <c r="I76" s="107"/>
      <c r="J76" s="20"/>
      <c r="K76" s="107"/>
      <c r="L76" s="20"/>
      <c r="M76" s="22">
        <f>IF(AND(K76="",I76=""),0,IF(I76="",+K76,IF(K76="",+I76,+K76-I76+1)))</f>
        <v>0</v>
      </c>
      <c r="N76" s="20"/>
      <c r="O76" s="289">
        <v>0</v>
      </c>
      <c r="P76" s="20"/>
      <c r="Q76" s="208">
        <f>O76*M76</f>
        <v>0</v>
      </c>
      <c r="T76" s="126" t="s">
        <v>66</v>
      </c>
      <c r="V76" s="126" t="s">
        <v>82</v>
      </c>
    </row>
    <row r="77" spans="1:22" ht="9.9499999999999993" hidden="1" customHeight="1" outlineLevel="1" collapsed="1" x14ac:dyDescent="0.2">
      <c r="A77" s="20"/>
      <c r="B77" s="20"/>
      <c r="C77" s="20"/>
      <c r="D77" s="43"/>
      <c r="E77" s="31"/>
      <c r="F77" s="20"/>
      <c r="G77" s="20"/>
      <c r="I77" s="20"/>
      <c r="J77" s="20"/>
      <c r="K77" s="20"/>
      <c r="L77" s="20"/>
      <c r="M77" s="23"/>
      <c r="N77" s="20"/>
      <c r="O77" s="44"/>
      <c r="P77" s="20"/>
      <c r="Q77" s="24"/>
      <c r="T77" s="126" t="s">
        <v>67</v>
      </c>
      <c r="V77" s="126" t="s">
        <v>81</v>
      </c>
    </row>
    <row r="78" spans="1:22" ht="18" hidden="1" customHeight="1" outlineLevel="1" collapsed="1" x14ac:dyDescent="0.2">
      <c r="A78" s="109"/>
      <c r="B78" s="20"/>
      <c r="C78" s="109"/>
      <c r="D78" s="43"/>
      <c r="E78" s="108"/>
      <c r="F78" s="20"/>
      <c r="G78" s="107"/>
      <c r="I78" s="107"/>
      <c r="J78" s="20"/>
      <c r="K78" s="107"/>
      <c r="L78" s="20"/>
      <c r="M78" s="22">
        <f>IF(AND(K78="",I78=""),0,IF(I78="",+K78,IF(K78="",+I78,+K78-I78+1)))</f>
        <v>0</v>
      </c>
      <c r="N78" s="20"/>
      <c r="O78" s="289">
        <v>0</v>
      </c>
      <c r="P78" s="20"/>
      <c r="Q78" s="208">
        <f>O78*M78</f>
        <v>0</v>
      </c>
      <c r="V78" s="126" t="s">
        <v>22</v>
      </c>
    </row>
    <row r="79" spans="1:22" ht="9.9499999999999993" hidden="1" customHeight="1" outlineLevel="1" collapsed="1" x14ac:dyDescent="0.2">
      <c r="A79" s="20"/>
      <c r="B79" s="20"/>
      <c r="C79" s="20"/>
      <c r="D79" s="43"/>
      <c r="E79" s="31"/>
      <c r="F79" s="20"/>
      <c r="G79" s="20"/>
      <c r="I79" s="20"/>
      <c r="J79" s="20"/>
      <c r="K79" s="20"/>
      <c r="L79" s="20"/>
      <c r="M79" s="23"/>
      <c r="N79" s="20"/>
      <c r="O79" s="44"/>
      <c r="P79" s="20"/>
      <c r="Q79" s="24"/>
      <c r="T79" s="126" t="s">
        <v>71</v>
      </c>
      <c r="V79" s="126" t="s">
        <v>20</v>
      </c>
    </row>
    <row r="80" spans="1:22" ht="18" hidden="1" customHeight="1" outlineLevel="1" collapsed="1" x14ac:dyDescent="0.2">
      <c r="A80" s="109"/>
      <c r="B80" s="20"/>
      <c r="C80" s="109"/>
      <c r="D80" s="43"/>
      <c r="E80" s="108"/>
      <c r="F80" s="20"/>
      <c r="G80" s="107"/>
      <c r="I80" s="107"/>
      <c r="J80" s="20"/>
      <c r="K80" s="107"/>
      <c r="L80" s="20"/>
      <c r="M80" s="22">
        <f>IF(AND(K80="",I80=""),0,IF(I80="",+K80,IF(K80="",+I80,+K80-I80+1)))</f>
        <v>0</v>
      </c>
      <c r="N80" s="20"/>
      <c r="O80" s="289">
        <v>0</v>
      </c>
      <c r="P80" s="20"/>
      <c r="Q80" s="208">
        <f>O80*M80</f>
        <v>0</v>
      </c>
      <c r="T80" s="126" t="s">
        <v>68</v>
      </c>
      <c r="V80" s="126" t="s">
        <v>79</v>
      </c>
    </row>
    <row r="81" spans="1:31" ht="9.9499999999999993" hidden="1" customHeight="1" outlineLevel="1" collapsed="1" x14ac:dyDescent="0.2">
      <c r="A81" s="20"/>
      <c r="B81" s="20"/>
      <c r="C81" s="20"/>
      <c r="D81" s="43"/>
      <c r="E81" s="31"/>
      <c r="F81" s="20"/>
      <c r="G81" s="100"/>
      <c r="H81" s="20"/>
      <c r="I81" s="100"/>
      <c r="J81" s="20"/>
      <c r="K81" s="23"/>
      <c r="L81" s="20"/>
      <c r="M81" s="44"/>
      <c r="N81" s="20"/>
      <c r="O81" s="24"/>
      <c r="V81" s="126" t="s">
        <v>80</v>
      </c>
    </row>
    <row r="82" spans="1:31" ht="18" hidden="1" customHeight="1" outlineLevel="1" collapsed="1" x14ac:dyDescent="0.2">
      <c r="A82" s="20"/>
      <c r="B82" s="20"/>
      <c r="C82" s="20"/>
      <c r="D82" s="43"/>
      <c r="E82" s="31"/>
      <c r="F82" s="20"/>
      <c r="G82" s="326" t="s">
        <v>48</v>
      </c>
      <c r="H82" s="327"/>
      <c r="I82" s="327"/>
      <c r="J82" s="20"/>
      <c r="K82" s="22">
        <f>SUM(M22:M80)</f>
        <v>0</v>
      </c>
      <c r="L82" s="20"/>
      <c r="M82" s="44"/>
      <c r="N82" s="20"/>
      <c r="O82" s="24"/>
      <c r="V82" s="126" t="s">
        <v>70</v>
      </c>
    </row>
    <row r="83" spans="1:31" ht="18" hidden="1" customHeight="1" outlineLevel="1" collapsed="1" thickBot="1" x14ac:dyDescent="0.25">
      <c r="A83" s="46"/>
      <c r="B83" s="46"/>
      <c r="C83" s="46"/>
      <c r="D83" s="47"/>
      <c r="E83" s="46"/>
      <c r="F83" s="46"/>
      <c r="G83" s="46"/>
      <c r="H83" s="46"/>
      <c r="I83" s="46"/>
      <c r="J83" s="46"/>
      <c r="K83" s="25"/>
      <c r="L83" s="46"/>
      <c r="M83" s="48"/>
      <c r="N83" s="46"/>
      <c r="O83" s="26"/>
      <c r="P83" s="26"/>
      <c r="Q83" s="26"/>
      <c r="V83" s="126" t="s">
        <v>24</v>
      </c>
    </row>
    <row r="84" spans="1:31" ht="15.75" hidden="1" customHeight="1" outlineLevel="1" collapsed="1" x14ac:dyDescent="0.2">
      <c r="A84" s="20"/>
      <c r="B84" s="20"/>
      <c r="C84" s="20"/>
      <c r="D84" s="43"/>
      <c r="E84" s="31"/>
      <c r="F84" s="20"/>
      <c r="G84" s="20"/>
      <c r="H84" s="20"/>
      <c r="I84" s="20"/>
      <c r="J84" s="20"/>
      <c r="K84" s="23"/>
      <c r="L84" s="20"/>
      <c r="M84" s="44"/>
      <c r="N84" s="20"/>
      <c r="O84" s="24"/>
      <c r="V84" s="126" t="s">
        <v>25</v>
      </c>
    </row>
    <row r="85" spans="1:31" ht="9.75" hidden="1" customHeight="1" outlineLevel="1" collapsed="1" x14ac:dyDescent="0.25">
      <c r="A85" s="20"/>
      <c r="B85" s="20"/>
      <c r="C85" s="20"/>
      <c r="D85" s="43"/>
      <c r="E85" s="20"/>
      <c r="F85" s="20"/>
      <c r="G85" s="20"/>
      <c r="H85" s="20"/>
      <c r="I85" s="20"/>
      <c r="J85" s="45"/>
      <c r="K85" s="23"/>
      <c r="L85" s="20"/>
      <c r="M85" s="36"/>
      <c r="N85" s="20"/>
      <c r="O85" s="24"/>
      <c r="V85" s="126" t="s">
        <v>21</v>
      </c>
    </row>
    <row r="86" spans="1:31" ht="18" hidden="1" customHeight="1" collapsed="1" x14ac:dyDescent="0.25">
      <c r="B86" s="38" t="s">
        <v>40</v>
      </c>
      <c r="C86" s="87"/>
      <c r="D86" s="43"/>
      <c r="E86" s="20"/>
      <c r="F86" s="20"/>
      <c r="G86" s="20"/>
      <c r="H86" s="20"/>
      <c r="I86" s="20"/>
      <c r="J86" s="45"/>
      <c r="K86" s="23"/>
      <c r="L86" s="20"/>
      <c r="M86" s="36"/>
      <c r="O86" s="49" t="s">
        <v>26</v>
      </c>
      <c r="Q86" s="209">
        <f>SUM(Q22:Q80)</f>
        <v>0</v>
      </c>
      <c r="V86" s="126" t="s">
        <v>74</v>
      </c>
    </row>
    <row r="87" spans="1:31" ht="9.75" hidden="1" customHeight="1" thickBot="1" x14ac:dyDescent="0.25">
      <c r="A87" s="42"/>
      <c r="B87" s="42"/>
      <c r="C87" s="42"/>
      <c r="D87" s="42"/>
      <c r="E87" s="41"/>
      <c r="F87" s="42"/>
      <c r="G87" s="42"/>
      <c r="H87" s="42"/>
      <c r="I87" s="42"/>
      <c r="J87" s="42"/>
      <c r="K87" s="8"/>
      <c r="L87" s="42"/>
      <c r="M87" s="50"/>
      <c r="N87" s="42"/>
      <c r="O87" s="9"/>
      <c r="P87" s="9"/>
      <c r="Q87" s="9"/>
      <c r="V87" s="126" t="s">
        <v>69</v>
      </c>
    </row>
    <row r="88" spans="1:31" ht="18" hidden="1" customHeight="1" x14ac:dyDescent="0.2">
      <c r="A88" s="36"/>
      <c r="B88" s="36"/>
      <c r="C88" s="36"/>
      <c r="D88" s="36"/>
      <c r="E88" s="36"/>
      <c r="F88" s="36"/>
      <c r="G88" s="36"/>
      <c r="H88" s="36"/>
      <c r="I88" s="36"/>
      <c r="J88" s="36"/>
      <c r="K88" s="36"/>
      <c r="L88" s="36"/>
      <c r="M88" s="36"/>
      <c r="N88" s="36"/>
      <c r="O88" s="36"/>
      <c r="V88" s="126" t="s">
        <v>23</v>
      </c>
    </row>
    <row r="89" spans="1:31" ht="9.75" hidden="1" customHeight="1" x14ac:dyDescent="0.25">
      <c r="A89" s="36"/>
      <c r="B89" s="36"/>
      <c r="C89" s="36"/>
      <c r="D89" s="36"/>
      <c r="E89" s="36"/>
      <c r="F89" s="36"/>
      <c r="G89" s="36"/>
      <c r="H89" s="36"/>
      <c r="I89" s="53"/>
      <c r="J89" s="53"/>
      <c r="K89" s="53"/>
      <c r="L89" s="54"/>
      <c r="M89" s="54"/>
      <c r="N89" s="54"/>
      <c r="O89" s="54"/>
      <c r="V89" s="127"/>
    </row>
    <row r="90" spans="1:31" ht="15" hidden="1" customHeight="1" x14ac:dyDescent="0.2">
      <c r="A90" s="20"/>
      <c r="B90" s="20"/>
      <c r="C90" s="20"/>
      <c r="D90" s="20"/>
      <c r="E90" s="20"/>
      <c r="F90" s="20"/>
      <c r="G90" s="20"/>
      <c r="H90" s="20"/>
      <c r="I90" s="44"/>
      <c r="J90" s="44"/>
      <c r="K90" s="44"/>
      <c r="L90" s="44"/>
      <c r="M90"/>
      <c r="N90" s="20"/>
      <c r="O90" s="20"/>
      <c r="P90" s="20"/>
      <c r="Q90" s="20"/>
      <c r="R90" s="20"/>
      <c r="S90" s="20"/>
    </row>
    <row r="91" spans="1:31" s="93" customFormat="1" ht="18.75" hidden="1" customHeight="1" x14ac:dyDescent="0.2">
      <c r="A91" s="346" t="s">
        <v>200</v>
      </c>
      <c r="B91" s="347"/>
      <c r="C91" s="347"/>
      <c r="D91" s="347"/>
      <c r="E91" s="347"/>
      <c r="F91" s="347"/>
      <c r="G91" s="347"/>
      <c r="H91" s="347"/>
      <c r="I91" s="347"/>
      <c r="J91" s="347"/>
      <c r="K91" s="347"/>
      <c r="L91" s="347"/>
      <c r="M91" s="347"/>
      <c r="N91" s="347"/>
      <c r="O91" s="348"/>
      <c r="P91" s="162"/>
      <c r="Q91" s="162"/>
      <c r="R91" s="126"/>
      <c r="S91" s="126"/>
      <c r="T91" s="126"/>
      <c r="U91" s="126"/>
      <c r="V91" s="126"/>
      <c r="W91" s="126"/>
      <c r="X91" s="126"/>
      <c r="Y91" s="126"/>
      <c r="Z91" s="126"/>
      <c r="AA91" s="126"/>
      <c r="AB91" s="126"/>
      <c r="AC91" s="126"/>
      <c r="AD91" s="126"/>
      <c r="AE91" s="126"/>
    </row>
    <row r="92" spans="1:31" s="93" customFormat="1" ht="6" hidden="1" customHeight="1" x14ac:dyDescent="0.2">
      <c r="P92" s="162"/>
      <c r="Q92" s="162"/>
      <c r="R92" s="126"/>
      <c r="S92" s="126"/>
      <c r="T92" s="126"/>
      <c r="U92" s="126"/>
      <c r="V92" s="126"/>
      <c r="W92" s="126"/>
      <c r="X92" s="126"/>
      <c r="Y92" s="126"/>
      <c r="Z92" s="126"/>
      <c r="AA92" s="126"/>
      <c r="AB92" s="126"/>
      <c r="AC92" s="126"/>
      <c r="AD92" s="126"/>
      <c r="AE92" s="126"/>
    </row>
    <row r="93" spans="1:31" s="93" customFormat="1" ht="12" hidden="1" customHeight="1" x14ac:dyDescent="0.2">
      <c r="P93" s="162"/>
      <c r="Q93" s="162"/>
      <c r="R93" s="126"/>
      <c r="S93" s="126"/>
      <c r="T93" s="126"/>
      <c r="U93" s="126"/>
      <c r="V93" s="126"/>
      <c r="W93" s="126"/>
      <c r="X93" s="126"/>
      <c r="Y93" s="126"/>
      <c r="Z93" s="126"/>
      <c r="AA93" s="126"/>
      <c r="AB93" s="126"/>
      <c r="AC93" s="126"/>
      <c r="AD93" s="126"/>
      <c r="AE93" s="126"/>
    </row>
    <row r="94" spans="1:31" s="93" customFormat="1" ht="18" hidden="1" customHeight="1" x14ac:dyDescent="0.2">
      <c r="E94" s="280" t="s">
        <v>10</v>
      </c>
      <c r="F94" s="280"/>
      <c r="G94" s="280" t="s">
        <v>10</v>
      </c>
      <c r="P94" s="162"/>
      <c r="Q94" s="162"/>
      <c r="R94" s="126"/>
      <c r="S94" s="126"/>
      <c r="T94" s="126"/>
      <c r="U94" s="126"/>
      <c r="V94" s="126"/>
      <c r="W94" s="126"/>
      <c r="X94" s="126"/>
      <c r="Y94" s="126"/>
      <c r="Z94" s="126"/>
      <c r="AA94" s="126"/>
      <c r="AB94" s="126"/>
      <c r="AC94" s="126"/>
      <c r="AD94" s="126"/>
      <c r="AE94" s="126"/>
    </row>
    <row r="95" spans="1:31" s="20" customFormat="1" ht="18" hidden="1" customHeight="1" x14ac:dyDescent="0.25">
      <c r="A95" s="280" t="s">
        <v>201</v>
      </c>
      <c r="B95" s="280"/>
      <c r="C95" s="280" t="s">
        <v>202</v>
      </c>
      <c r="D95" s="280"/>
      <c r="E95" s="280" t="s">
        <v>203</v>
      </c>
      <c r="F95" s="280"/>
      <c r="G95" s="280" t="s">
        <v>204</v>
      </c>
      <c r="H95" s="280"/>
      <c r="I95" s="280"/>
      <c r="J95" s="280"/>
      <c r="K95" s="280"/>
      <c r="P95" s="249"/>
      <c r="Q95" s="249"/>
      <c r="R95" s="243"/>
      <c r="S95" s="243"/>
      <c r="T95" s="243"/>
      <c r="U95" s="243"/>
      <c r="V95" s="243"/>
      <c r="W95" s="243"/>
      <c r="X95" s="243"/>
      <c r="Y95" s="243"/>
      <c r="Z95" s="243"/>
      <c r="AA95" s="243"/>
      <c r="AB95" s="243"/>
      <c r="AC95" s="243"/>
      <c r="AD95" s="243"/>
      <c r="AE95" s="243"/>
    </row>
    <row r="96" spans="1:31" s="20" customFormat="1" ht="18" hidden="1" customHeight="1" x14ac:dyDescent="0.2">
      <c r="I96" s="280"/>
      <c r="J96" s="280"/>
      <c r="K96" s="280"/>
      <c r="P96" s="249"/>
      <c r="Q96" s="249"/>
      <c r="R96" s="243"/>
      <c r="S96" s="243"/>
      <c r="T96" s="243"/>
      <c r="U96" s="243"/>
      <c r="V96" s="243"/>
      <c r="W96" s="243"/>
      <c r="X96" s="243"/>
      <c r="Y96" s="243"/>
      <c r="Z96" s="243"/>
      <c r="AA96" s="243"/>
      <c r="AB96" s="243"/>
      <c r="AC96" s="243"/>
      <c r="AD96" s="243"/>
      <c r="AE96" s="243"/>
    </row>
    <row r="97" spans="1:31" s="20" customFormat="1" ht="18" hidden="1" customHeight="1" outlineLevel="1" x14ac:dyDescent="0.2">
      <c r="A97" s="281"/>
      <c r="B97" s="3"/>
      <c r="C97" s="282"/>
      <c r="D97" s="3"/>
      <c r="E97" s="283" t="s">
        <v>99</v>
      </c>
      <c r="F97" s="3"/>
      <c r="G97" s="283" t="s">
        <v>99</v>
      </c>
      <c r="H97" s="3"/>
      <c r="I97" s="280"/>
      <c r="J97" s="280"/>
      <c r="K97" s="280"/>
      <c r="P97" s="249"/>
      <c r="Q97" s="249"/>
      <c r="R97" s="243"/>
      <c r="S97" s="243"/>
      <c r="T97" s="243"/>
      <c r="U97" s="243"/>
      <c r="V97" s="243"/>
      <c r="W97" s="243"/>
      <c r="X97" s="243"/>
      <c r="Y97" s="243"/>
      <c r="Z97" s="243"/>
      <c r="AA97" s="243"/>
      <c r="AB97" s="243"/>
      <c r="AC97" s="243"/>
      <c r="AD97" s="243"/>
      <c r="AE97" s="243"/>
    </row>
    <row r="98" spans="1:31" s="20" customFormat="1" ht="18" hidden="1" customHeight="1" outlineLevel="1" collapsed="1" x14ac:dyDescent="0.2">
      <c r="A98" s="281"/>
      <c r="B98" s="3"/>
      <c r="C98" s="282"/>
      <c r="D98" s="3"/>
      <c r="E98" s="283" t="s">
        <v>99</v>
      </c>
      <c r="F98" s="3"/>
      <c r="G98" s="283" t="s">
        <v>99</v>
      </c>
      <c r="H98" s="3"/>
      <c r="I98" s="280"/>
      <c r="J98" s="280"/>
      <c r="K98" s="280"/>
      <c r="P98" s="249"/>
      <c r="Q98" s="249"/>
      <c r="R98" s="243"/>
      <c r="S98" s="243"/>
      <c r="T98" s="243"/>
      <c r="U98" s="243"/>
      <c r="V98" s="243"/>
      <c r="W98" s="243"/>
      <c r="X98" s="243"/>
      <c r="Y98" s="243"/>
      <c r="Z98" s="243"/>
      <c r="AA98" s="243"/>
      <c r="AB98" s="243"/>
      <c r="AC98" s="243"/>
      <c r="AD98" s="243"/>
      <c r="AE98" s="243"/>
    </row>
    <row r="99" spans="1:31" s="20" customFormat="1" ht="18" hidden="1" customHeight="1" outlineLevel="1" collapsed="1" x14ac:dyDescent="0.2">
      <c r="A99" s="281"/>
      <c r="B99" s="3"/>
      <c r="C99" s="282"/>
      <c r="D99" s="3"/>
      <c r="E99" s="283" t="s">
        <v>99</v>
      </c>
      <c r="F99" s="3"/>
      <c r="G99" s="283" t="s">
        <v>99</v>
      </c>
      <c r="H99" s="3"/>
      <c r="I99" s="280"/>
      <c r="J99" s="280"/>
      <c r="K99" s="280"/>
      <c r="P99" s="249"/>
      <c r="Q99" s="249"/>
      <c r="R99" s="243"/>
      <c r="S99" s="243"/>
      <c r="T99" s="243"/>
      <c r="U99" s="243"/>
      <c r="V99" s="243"/>
      <c r="W99" s="243"/>
      <c r="X99" s="243"/>
      <c r="Y99" s="243"/>
      <c r="Z99" s="243"/>
      <c r="AA99" s="243"/>
      <c r="AB99" s="243"/>
      <c r="AC99" s="243"/>
      <c r="AD99" s="243"/>
      <c r="AE99" s="243"/>
    </row>
    <row r="100" spans="1:31" s="20" customFormat="1" ht="18" hidden="1" customHeight="1" outlineLevel="1" collapsed="1" x14ac:dyDescent="0.2">
      <c r="A100" s="281"/>
      <c r="B100" s="3"/>
      <c r="C100" s="282"/>
      <c r="D100" s="3"/>
      <c r="E100" s="283" t="s">
        <v>99</v>
      </c>
      <c r="F100" s="3"/>
      <c r="G100" s="283" t="s">
        <v>99</v>
      </c>
      <c r="H100" s="3"/>
      <c r="I100" s="280"/>
      <c r="J100" s="280"/>
      <c r="K100" s="280"/>
      <c r="P100" s="249"/>
      <c r="Q100" s="249"/>
      <c r="R100" s="243"/>
      <c r="S100" s="243"/>
      <c r="T100" s="243"/>
      <c r="U100" s="243"/>
      <c r="V100" s="243"/>
      <c r="W100" s="243"/>
      <c r="X100" s="243"/>
      <c r="Y100" s="243"/>
      <c r="Z100" s="243"/>
      <c r="AA100" s="243"/>
      <c r="AB100" s="243"/>
      <c r="AC100" s="243"/>
      <c r="AD100" s="243"/>
      <c r="AE100" s="243"/>
    </row>
    <row r="101" spans="1:31" s="20" customFormat="1" ht="18" hidden="1" customHeight="1" outlineLevel="1" collapsed="1" x14ac:dyDescent="0.2">
      <c r="A101" s="281"/>
      <c r="B101" s="3"/>
      <c r="C101" s="282"/>
      <c r="D101" s="3"/>
      <c r="E101" s="283" t="s">
        <v>99</v>
      </c>
      <c r="F101" s="3"/>
      <c r="G101" s="283" t="s">
        <v>99</v>
      </c>
      <c r="H101" s="3"/>
      <c r="I101" s="280"/>
      <c r="J101" s="280"/>
      <c r="K101" s="280"/>
      <c r="P101" s="249"/>
      <c r="Q101" s="249"/>
      <c r="R101" s="243"/>
      <c r="S101" s="243"/>
      <c r="T101" s="243"/>
      <c r="U101" s="243"/>
      <c r="V101" s="243"/>
      <c r="W101" s="243"/>
      <c r="X101" s="243"/>
      <c r="Y101" s="243"/>
      <c r="Z101" s="243"/>
      <c r="AA101" s="243"/>
      <c r="AB101" s="243"/>
      <c r="AC101" s="243"/>
      <c r="AD101" s="243"/>
      <c r="AE101" s="243"/>
    </row>
    <row r="102" spans="1:31" s="20" customFormat="1" ht="18" hidden="1" customHeight="1" outlineLevel="1" collapsed="1" x14ac:dyDescent="0.2">
      <c r="A102" s="281"/>
      <c r="B102" s="3"/>
      <c r="C102" s="282"/>
      <c r="D102" s="3"/>
      <c r="E102" s="283" t="s">
        <v>99</v>
      </c>
      <c r="F102" s="3"/>
      <c r="G102" s="283" t="s">
        <v>99</v>
      </c>
      <c r="H102" s="3"/>
      <c r="I102" s="280"/>
      <c r="J102" s="280"/>
      <c r="K102" s="280"/>
      <c r="P102" s="249"/>
      <c r="Q102" s="249"/>
      <c r="R102" s="243"/>
      <c r="S102" s="243"/>
      <c r="T102" s="243"/>
      <c r="U102" s="243"/>
      <c r="V102" s="243"/>
      <c r="W102" s="243"/>
      <c r="X102" s="243"/>
      <c r="Y102" s="243"/>
      <c r="Z102" s="243"/>
      <c r="AA102" s="243"/>
      <c r="AB102" s="243"/>
      <c r="AC102" s="243"/>
      <c r="AD102" s="243"/>
      <c r="AE102" s="243"/>
    </row>
    <row r="103" spans="1:31" s="20" customFormat="1" ht="18" hidden="1" customHeight="1" outlineLevel="1" collapsed="1" x14ac:dyDescent="0.2">
      <c r="A103" s="281"/>
      <c r="B103" s="3"/>
      <c r="C103" s="282"/>
      <c r="D103" s="3"/>
      <c r="E103" s="283" t="s">
        <v>99</v>
      </c>
      <c r="F103" s="3"/>
      <c r="G103" s="283" t="s">
        <v>99</v>
      </c>
      <c r="H103" s="3"/>
      <c r="I103" s="280"/>
      <c r="J103" s="280"/>
      <c r="K103" s="280"/>
      <c r="P103" s="249"/>
      <c r="Q103" s="249"/>
      <c r="R103" s="243"/>
      <c r="S103" s="243"/>
      <c r="T103" s="243"/>
      <c r="U103" s="243"/>
      <c r="V103" s="243"/>
      <c r="W103" s="243"/>
      <c r="X103" s="243"/>
      <c r="Y103" s="243"/>
      <c r="Z103" s="243"/>
      <c r="AA103" s="243"/>
      <c r="AB103" s="243"/>
      <c r="AC103" s="243"/>
      <c r="AD103" s="243"/>
      <c r="AE103" s="243"/>
    </row>
    <row r="104" spans="1:31" s="20" customFormat="1" ht="18" hidden="1" customHeight="1" outlineLevel="1" collapsed="1" x14ac:dyDescent="0.2">
      <c r="A104" s="281"/>
      <c r="B104" s="3"/>
      <c r="C104" s="282"/>
      <c r="D104" s="3"/>
      <c r="E104" s="283" t="s">
        <v>99</v>
      </c>
      <c r="F104" s="3"/>
      <c r="G104" s="283" t="s">
        <v>99</v>
      </c>
      <c r="H104" s="3"/>
      <c r="I104" s="280"/>
      <c r="J104" s="280"/>
      <c r="K104" s="280"/>
      <c r="P104" s="249"/>
      <c r="Q104" s="249"/>
      <c r="R104" s="243"/>
      <c r="S104" s="243"/>
      <c r="T104" s="243"/>
      <c r="U104" s="243"/>
      <c r="V104" s="243"/>
      <c r="W104" s="243"/>
      <c r="X104" s="243"/>
      <c r="Y104" s="243"/>
      <c r="Z104" s="243"/>
      <c r="AA104" s="243"/>
      <c r="AB104" s="243"/>
      <c r="AC104" s="243"/>
      <c r="AD104" s="243"/>
      <c r="AE104" s="243"/>
    </row>
    <row r="105" spans="1:31" s="20" customFormat="1" ht="18" hidden="1" customHeight="1" outlineLevel="1" collapsed="1" x14ac:dyDescent="0.2">
      <c r="A105" s="281"/>
      <c r="B105" s="284"/>
      <c r="C105" s="282"/>
      <c r="D105" s="3"/>
      <c r="E105" s="283" t="s">
        <v>99</v>
      </c>
      <c r="F105" s="3"/>
      <c r="G105" s="283" t="s">
        <v>99</v>
      </c>
      <c r="H105" s="3"/>
      <c r="I105" s="280"/>
      <c r="J105" s="280"/>
      <c r="K105" s="280"/>
      <c r="P105" s="249"/>
      <c r="Q105" s="249"/>
      <c r="R105" s="243"/>
      <c r="S105" s="243"/>
      <c r="T105" s="243"/>
      <c r="U105" s="243"/>
      <c r="V105" s="243"/>
      <c r="W105" s="243"/>
      <c r="X105" s="243"/>
      <c r="Y105" s="243"/>
      <c r="Z105" s="243"/>
      <c r="AA105" s="243"/>
      <c r="AB105" s="243"/>
      <c r="AC105" s="243"/>
      <c r="AD105" s="243"/>
      <c r="AE105" s="243"/>
    </row>
    <row r="106" spans="1:31" s="20" customFormat="1" ht="18" hidden="1" customHeight="1" outlineLevel="1" collapsed="1" x14ac:dyDescent="0.2">
      <c r="A106" s="281"/>
      <c r="B106" s="3"/>
      <c r="C106" s="282"/>
      <c r="D106" s="3"/>
      <c r="E106" s="283" t="s">
        <v>99</v>
      </c>
      <c r="F106" s="3"/>
      <c r="G106" s="283" t="s">
        <v>99</v>
      </c>
      <c r="H106" s="3"/>
      <c r="I106" s="280"/>
      <c r="J106" s="280"/>
      <c r="K106" s="280"/>
      <c r="P106" s="249"/>
      <c r="Q106" s="249"/>
      <c r="R106" s="243"/>
      <c r="S106" s="243"/>
      <c r="T106" s="243"/>
      <c r="U106" s="243"/>
      <c r="V106" s="243"/>
      <c r="W106" s="243"/>
      <c r="X106" s="243"/>
      <c r="Y106" s="243"/>
      <c r="Z106" s="243"/>
      <c r="AA106" s="243"/>
      <c r="AB106" s="243"/>
      <c r="AC106" s="243"/>
      <c r="AD106" s="243"/>
      <c r="AE106" s="243"/>
    </row>
    <row r="107" spans="1:31" s="20" customFormat="1" ht="18" hidden="1" customHeight="1" outlineLevel="1" collapsed="1" x14ac:dyDescent="0.2">
      <c r="A107" s="285"/>
      <c r="C107" s="282"/>
      <c r="E107" s="283" t="s">
        <v>99</v>
      </c>
      <c r="G107" s="283" t="s">
        <v>99</v>
      </c>
      <c r="I107" s="280"/>
      <c r="J107" s="280"/>
      <c r="K107" s="280"/>
      <c r="P107" s="249"/>
      <c r="Q107" s="249"/>
      <c r="R107" s="243"/>
      <c r="S107" s="243"/>
      <c r="T107" s="243"/>
      <c r="U107" s="243"/>
      <c r="V107" s="243"/>
      <c r="W107" s="243"/>
      <c r="X107" s="243"/>
      <c r="Y107" s="243"/>
      <c r="Z107" s="243"/>
      <c r="AA107" s="243"/>
      <c r="AB107" s="243"/>
      <c r="AC107" s="243"/>
      <c r="AD107" s="243"/>
      <c r="AE107" s="243"/>
    </row>
    <row r="108" spans="1:31" s="20" customFormat="1" ht="18" hidden="1" customHeight="1" outlineLevel="1" collapsed="1" x14ac:dyDescent="0.2">
      <c r="A108" s="285"/>
      <c r="C108" s="286"/>
      <c r="E108" s="283" t="s">
        <v>99</v>
      </c>
      <c r="G108" s="283" t="s">
        <v>99</v>
      </c>
      <c r="I108" s="280"/>
      <c r="J108" s="280"/>
      <c r="K108" s="280"/>
      <c r="P108" s="249"/>
      <c r="Q108" s="249"/>
      <c r="R108" s="243"/>
      <c r="S108" s="243"/>
      <c r="T108" s="243"/>
      <c r="U108" s="243"/>
      <c r="V108" s="243"/>
      <c r="W108" s="243"/>
      <c r="X108" s="243"/>
      <c r="Y108" s="243"/>
      <c r="Z108" s="243"/>
      <c r="AA108" s="243"/>
      <c r="AB108" s="243"/>
      <c r="AC108" s="243"/>
      <c r="AD108" s="243"/>
      <c r="AE108" s="243"/>
    </row>
    <row r="109" spans="1:31" s="20" customFormat="1" ht="18" hidden="1" customHeight="1" collapsed="1" x14ac:dyDescent="0.2">
      <c r="B109" s="72"/>
      <c r="C109" s="72" t="s">
        <v>205</v>
      </c>
      <c r="E109" s="287">
        <f>SUM(E97:E108)</f>
        <v>0</v>
      </c>
      <c r="G109" s="287">
        <f>SUM(G97:G108)</f>
        <v>0</v>
      </c>
      <c r="I109" s="280"/>
      <c r="J109" s="280"/>
      <c r="K109" s="280"/>
      <c r="P109" s="249"/>
      <c r="Q109" s="249"/>
      <c r="R109" s="243"/>
      <c r="S109" s="243"/>
      <c r="T109" s="243"/>
      <c r="U109" s="243"/>
      <c r="V109" s="243"/>
      <c r="W109" s="243"/>
      <c r="X109" s="243"/>
      <c r="Y109" s="243"/>
      <c r="Z109" s="243"/>
      <c r="AA109" s="243"/>
      <c r="AB109" s="243"/>
      <c r="AC109" s="243"/>
      <c r="AD109" s="243"/>
      <c r="AE109" s="243"/>
    </row>
    <row r="110" spans="1:31" ht="15" hidden="1" customHeight="1" x14ac:dyDescent="0.2"/>
    <row r="111" spans="1:31" ht="15" hidden="1" customHeight="1" x14ac:dyDescent="0.2">
      <c r="A111" s="93"/>
      <c r="B111" s="93"/>
      <c r="C111" s="20" t="s">
        <v>98</v>
      </c>
      <c r="D111" s="93"/>
      <c r="E111" s="43"/>
      <c r="F111" s="43"/>
      <c r="G111" s="287">
        <f>+G109+E109</f>
        <v>0</v>
      </c>
    </row>
    <row r="112" spans="1:31" ht="15" hidden="1" customHeight="1" x14ac:dyDescent="0.2">
      <c r="A112" s="93"/>
    </row>
    <row r="113" spans="1:15" ht="15" customHeight="1" x14ac:dyDescent="0.2"/>
    <row r="114" spans="1:15" customFormat="1" ht="18" x14ac:dyDescent="0.25">
      <c r="A114" s="352" t="s">
        <v>153</v>
      </c>
      <c r="B114" s="353"/>
      <c r="C114" s="353"/>
      <c r="D114" s="353"/>
      <c r="E114" s="354"/>
      <c r="G114" s="244">
        <f>SUM(E115:E127)</f>
        <v>0</v>
      </c>
      <c r="H114" s="245"/>
      <c r="I114" s="355" t="s">
        <v>154</v>
      </c>
      <c r="J114" s="356"/>
      <c r="K114" s="356"/>
      <c r="L114" s="356"/>
      <c r="M114" s="357"/>
      <c r="N114" s="245"/>
      <c r="O114" s="300">
        <f>SUM(M115:M134)</f>
        <v>0</v>
      </c>
    </row>
    <row r="115" spans="1:15" customFormat="1" ht="15" x14ac:dyDescent="0.2">
      <c r="A115" s="349" t="s">
        <v>155</v>
      </c>
      <c r="B115" s="349"/>
      <c r="C115" s="349"/>
      <c r="E115" s="247"/>
      <c r="I115" s="248" t="s">
        <v>156</v>
      </c>
      <c r="J115" s="134"/>
      <c r="K115" s="134"/>
      <c r="L115" s="134"/>
      <c r="M115" s="271">
        <v>0</v>
      </c>
    </row>
    <row r="116" spans="1:15" customFormat="1" ht="15" x14ac:dyDescent="0.2">
      <c r="A116" s="344" t="s">
        <v>157</v>
      </c>
      <c r="B116" s="344"/>
      <c r="C116" s="344"/>
      <c r="E116" s="247">
        <v>0</v>
      </c>
      <c r="I116" s="248" t="s">
        <v>158</v>
      </c>
      <c r="J116" s="134"/>
      <c r="K116" s="134"/>
      <c r="L116" s="134"/>
      <c r="M116" s="271">
        <v>0</v>
      </c>
    </row>
    <row r="117" spans="1:15" customFormat="1" ht="15" x14ac:dyDescent="0.2">
      <c r="A117" s="344" t="s">
        <v>159</v>
      </c>
      <c r="B117" s="344"/>
      <c r="C117" s="344"/>
      <c r="E117" s="247">
        <v>0</v>
      </c>
      <c r="I117" s="248" t="s">
        <v>160</v>
      </c>
      <c r="M117" s="271">
        <v>0</v>
      </c>
    </row>
    <row r="118" spans="1:15" customFormat="1" ht="15" x14ac:dyDescent="0.2">
      <c r="A118" s="344" t="s">
        <v>161</v>
      </c>
      <c r="B118" s="344"/>
      <c r="C118" s="344"/>
      <c r="E118" s="247"/>
      <c r="I118" s="248" t="s">
        <v>162</v>
      </c>
      <c r="M118" s="271">
        <v>0</v>
      </c>
    </row>
    <row r="119" spans="1:15" customFormat="1" ht="15" x14ac:dyDescent="0.2">
      <c r="A119" s="344" t="s">
        <v>163</v>
      </c>
      <c r="B119" s="344"/>
      <c r="C119" s="344"/>
      <c r="E119" s="247">
        <v>0</v>
      </c>
      <c r="I119" s="248" t="s">
        <v>164</v>
      </c>
      <c r="M119" s="271">
        <v>0</v>
      </c>
    </row>
    <row r="120" spans="1:15" customFormat="1" ht="15" x14ac:dyDescent="0.2">
      <c r="A120" s="345" t="s">
        <v>165</v>
      </c>
      <c r="B120" s="345"/>
      <c r="C120" s="345"/>
      <c r="E120" s="270" t="s">
        <v>206</v>
      </c>
      <c r="I120" s="248" t="s">
        <v>166</v>
      </c>
      <c r="M120" s="271">
        <v>0</v>
      </c>
    </row>
    <row r="121" spans="1:15" customFormat="1" ht="15" x14ac:dyDescent="0.2">
      <c r="A121" s="345" t="s">
        <v>167</v>
      </c>
      <c r="B121" s="345"/>
      <c r="C121" s="345"/>
      <c r="E121" s="270" t="s">
        <v>206</v>
      </c>
      <c r="I121" s="248" t="s">
        <v>168</v>
      </c>
      <c r="M121" s="271">
        <v>0</v>
      </c>
    </row>
    <row r="122" spans="1:15" customFormat="1" ht="15" x14ac:dyDescent="0.2">
      <c r="A122" s="360" t="s">
        <v>172</v>
      </c>
      <c r="B122" s="360"/>
      <c r="C122" s="360"/>
      <c r="E122" s="247">
        <v>0</v>
      </c>
      <c r="I122" s="246" t="s">
        <v>169</v>
      </c>
      <c r="M122" s="271">
        <v>0</v>
      </c>
    </row>
    <row r="123" spans="1:15" customFormat="1" ht="15" x14ac:dyDescent="0.2">
      <c r="A123" s="361"/>
      <c r="B123" s="361"/>
      <c r="C123" s="361"/>
      <c r="E123" s="247"/>
      <c r="I123" s="246" t="s">
        <v>170</v>
      </c>
      <c r="M123" s="271">
        <v>0</v>
      </c>
    </row>
    <row r="124" spans="1:15" customFormat="1" ht="15" x14ac:dyDescent="0.2">
      <c r="A124" s="361"/>
      <c r="B124" s="361"/>
      <c r="C124" s="361"/>
      <c r="E124" s="247"/>
      <c r="I124" s="362" t="s">
        <v>210</v>
      </c>
      <c r="J124" s="362"/>
      <c r="K124" s="362"/>
      <c r="L124" s="272"/>
      <c r="M124" s="271">
        <v>0</v>
      </c>
    </row>
    <row r="125" spans="1:15" customFormat="1" ht="15" x14ac:dyDescent="0.2">
      <c r="A125" s="361"/>
      <c r="B125" s="361"/>
      <c r="C125" s="361"/>
      <c r="E125" s="247"/>
      <c r="I125" s="362" t="s">
        <v>211</v>
      </c>
      <c r="J125" s="362"/>
      <c r="K125" s="362"/>
      <c r="L125" s="272"/>
      <c r="M125" s="271">
        <v>0</v>
      </c>
    </row>
    <row r="126" spans="1:15" customFormat="1" ht="15" x14ac:dyDescent="0.2">
      <c r="A126" s="361"/>
      <c r="B126" s="361"/>
      <c r="C126" s="361"/>
      <c r="E126" s="247"/>
      <c r="I126" s="362" t="s">
        <v>212</v>
      </c>
      <c r="J126" s="362"/>
      <c r="K126" s="362"/>
      <c r="L126" s="272"/>
      <c r="M126" s="271">
        <v>0</v>
      </c>
    </row>
    <row r="127" spans="1:15" customFormat="1" ht="15" x14ac:dyDescent="0.2">
      <c r="A127" s="361"/>
      <c r="B127" s="361"/>
      <c r="C127" s="361"/>
      <c r="E127" s="247"/>
      <c r="I127" s="362" t="s">
        <v>213</v>
      </c>
      <c r="J127" s="362"/>
      <c r="K127" s="362"/>
      <c r="L127" s="272"/>
      <c r="M127" s="271">
        <v>0</v>
      </c>
    </row>
    <row r="128" spans="1:15" customFormat="1" ht="15" x14ac:dyDescent="0.2">
      <c r="I128" s="362" t="s">
        <v>214</v>
      </c>
      <c r="J128" s="362"/>
      <c r="K128" s="362"/>
      <c r="L128" s="272"/>
      <c r="M128" s="271">
        <v>0</v>
      </c>
    </row>
    <row r="129" spans="1:31" customFormat="1" ht="15" x14ac:dyDescent="0.2">
      <c r="I129" s="362"/>
      <c r="J129" s="362"/>
      <c r="K129" s="362"/>
      <c r="L129" s="272"/>
      <c r="M129" s="271"/>
    </row>
    <row r="130" spans="1:31" customFormat="1" ht="18" x14ac:dyDescent="0.25">
      <c r="A130" s="352" t="s">
        <v>171</v>
      </c>
      <c r="B130" s="364"/>
      <c r="C130" s="364"/>
      <c r="D130" s="364"/>
      <c r="E130" s="365"/>
      <c r="G130" s="296">
        <f>SUM(E131:E138)</f>
        <v>0</v>
      </c>
      <c r="I130" s="362"/>
      <c r="J130" s="362"/>
      <c r="K130" s="362"/>
      <c r="L130" s="272"/>
      <c r="M130" s="271"/>
    </row>
    <row r="131" spans="1:31" customFormat="1" ht="15" x14ac:dyDescent="0.2">
      <c r="A131" s="294" t="s">
        <v>185</v>
      </c>
      <c r="B131" s="273"/>
      <c r="C131" s="293" t="s">
        <v>215</v>
      </c>
      <c r="E131" s="295">
        <f>ROUND(B131*0.655,2)</f>
        <v>0</v>
      </c>
      <c r="H131" s="363" t="s">
        <v>191</v>
      </c>
      <c r="I131" s="363"/>
      <c r="J131" s="363"/>
      <c r="K131" s="248" t="s">
        <v>190</v>
      </c>
      <c r="M131" s="291">
        <v>0</v>
      </c>
      <c r="O131" s="249"/>
    </row>
    <row r="132" spans="1:31" customFormat="1" ht="15" x14ac:dyDescent="0.2">
      <c r="A132" s="366" t="s">
        <v>186</v>
      </c>
      <c r="B132" s="366"/>
      <c r="C132" s="366"/>
      <c r="E132" s="247">
        <v>0</v>
      </c>
      <c r="J132" s="275"/>
      <c r="K132" s="276" t="s">
        <v>192</v>
      </c>
      <c r="M132" s="274">
        <f>SUM(J132*7.5)</f>
        <v>0</v>
      </c>
      <c r="O132" s="249"/>
    </row>
    <row r="133" spans="1:31" customFormat="1" ht="15" hidden="1" x14ac:dyDescent="0.2">
      <c r="A133" s="359"/>
      <c r="B133" s="359"/>
      <c r="C133" s="359"/>
      <c r="E133" s="247"/>
      <c r="H133" s="363" t="s">
        <v>191</v>
      </c>
      <c r="I133" s="363"/>
      <c r="J133" s="363"/>
      <c r="K133" s="248" t="s">
        <v>190</v>
      </c>
      <c r="M133" s="292">
        <v>0</v>
      </c>
      <c r="O133" s="249"/>
    </row>
    <row r="134" spans="1:31" customFormat="1" ht="15" x14ac:dyDescent="0.2">
      <c r="A134" s="361"/>
      <c r="B134" s="361"/>
      <c r="C134" s="361"/>
      <c r="E134" s="247"/>
      <c r="I134" s="248"/>
      <c r="J134" s="230"/>
      <c r="K134" s="248"/>
      <c r="M134" s="279"/>
      <c r="O134" s="249"/>
    </row>
    <row r="135" spans="1:31" customFormat="1" ht="15" x14ac:dyDescent="0.2">
      <c r="A135" s="361"/>
      <c r="B135" s="361"/>
      <c r="C135" s="361"/>
      <c r="E135" s="247"/>
      <c r="K135" s="358" t="str">
        <f>CONCATENATE("Total Manager Fee is $",SUM(M131:M134))</f>
        <v>Total Manager Fee is $0</v>
      </c>
      <c r="L135" s="358"/>
      <c r="M135" s="358"/>
    </row>
    <row r="136" spans="1:31" customFormat="1" ht="15" x14ac:dyDescent="0.2">
      <c r="A136" s="361"/>
      <c r="B136" s="361"/>
      <c r="C136" s="361"/>
      <c r="E136" s="247"/>
      <c r="K136" s="132"/>
    </row>
    <row r="137" spans="1:31" customFormat="1" ht="15" x14ac:dyDescent="0.2">
      <c r="A137" s="361"/>
      <c r="B137" s="361"/>
      <c r="C137" s="361"/>
      <c r="E137" s="247"/>
      <c r="I137" s="358" t="s">
        <v>208</v>
      </c>
      <c r="J137" s="358"/>
      <c r="K137" s="358"/>
      <c r="L137" s="358"/>
      <c r="M137" s="358"/>
    </row>
    <row r="138" spans="1:31" customFormat="1" ht="15" x14ac:dyDescent="0.2">
      <c r="A138" s="361"/>
      <c r="B138" s="361"/>
      <c r="C138" s="361"/>
      <c r="E138" s="247"/>
      <c r="I138" s="358" t="s">
        <v>209</v>
      </c>
      <c r="J138" s="358"/>
      <c r="K138" s="358"/>
      <c r="L138" s="358"/>
      <c r="M138" s="358"/>
    </row>
    <row r="139" spans="1:31" s="297" customFormat="1" ht="15" customHeight="1" x14ac:dyDescent="0.2">
      <c r="P139" s="298"/>
      <c r="Q139" s="298"/>
      <c r="R139" s="299"/>
      <c r="S139" s="299"/>
      <c r="T139" s="299"/>
      <c r="U139" s="299"/>
      <c r="V139" s="299"/>
      <c r="W139" s="299"/>
      <c r="X139" s="299"/>
      <c r="Y139" s="299"/>
      <c r="Z139" s="299"/>
      <c r="AA139" s="299"/>
      <c r="AB139" s="299"/>
      <c r="AC139" s="299"/>
      <c r="AD139" s="299"/>
      <c r="AE139" s="299"/>
    </row>
    <row r="140" spans="1:31" s="297" customFormat="1" ht="15" customHeight="1" x14ac:dyDescent="0.2">
      <c r="P140" s="298"/>
      <c r="Q140" s="298"/>
      <c r="R140" s="299"/>
      <c r="S140" s="299"/>
      <c r="T140" s="299"/>
      <c r="U140" s="299"/>
      <c r="V140" s="299"/>
      <c r="W140" s="299"/>
      <c r="X140" s="299"/>
      <c r="Y140" s="299"/>
      <c r="Z140" s="299"/>
      <c r="AA140" s="299"/>
      <c r="AB140" s="299"/>
      <c r="AC140" s="299"/>
      <c r="AD140" s="299"/>
      <c r="AE140" s="299"/>
    </row>
    <row r="141" spans="1:31" s="297" customFormat="1" ht="15" customHeight="1" x14ac:dyDescent="0.2">
      <c r="P141" s="298"/>
      <c r="Q141" s="298"/>
      <c r="R141" s="299"/>
      <c r="S141" s="299"/>
      <c r="T141" s="299"/>
      <c r="U141" s="299"/>
      <c r="V141" s="299"/>
      <c r="W141" s="299"/>
      <c r="X141" s="299"/>
      <c r="Y141" s="299"/>
      <c r="Z141" s="299"/>
      <c r="AA141" s="299"/>
      <c r="AB141" s="299"/>
      <c r="AC141" s="299"/>
      <c r="AD141" s="299"/>
      <c r="AE141" s="299"/>
    </row>
    <row r="142" spans="1:31" s="297" customFormat="1" ht="15" customHeight="1" x14ac:dyDescent="0.2">
      <c r="P142" s="298"/>
      <c r="Q142" s="298"/>
      <c r="R142" s="299"/>
      <c r="S142" s="299"/>
      <c r="T142" s="299"/>
      <c r="U142" s="299"/>
      <c r="V142" s="299"/>
      <c r="W142" s="299"/>
      <c r="X142" s="299"/>
      <c r="Y142" s="299"/>
      <c r="Z142" s="299"/>
      <c r="AA142" s="299"/>
      <c r="AB142" s="299"/>
      <c r="AC142" s="299"/>
      <c r="AD142" s="299"/>
      <c r="AE142" s="299"/>
    </row>
    <row r="143" spans="1:31" s="297" customFormat="1" ht="15" customHeight="1" x14ac:dyDescent="0.2">
      <c r="P143" s="298"/>
      <c r="Q143" s="298"/>
      <c r="R143" s="299"/>
      <c r="S143" s="299"/>
      <c r="T143" s="299"/>
      <c r="U143" s="299"/>
      <c r="V143" s="299"/>
      <c r="W143" s="299"/>
      <c r="X143" s="299"/>
      <c r="Y143" s="299"/>
      <c r="Z143" s="299"/>
      <c r="AA143" s="299"/>
      <c r="AB143" s="299"/>
      <c r="AC143" s="299"/>
      <c r="AD143" s="299"/>
      <c r="AE143" s="299"/>
    </row>
    <row r="144" spans="1:31" s="297" customFormat="1" ht="15" customHeight="1" x14ac:dyDescent="0.2">
      <c r="P144" s="298"/>
      <c r="Q144" s="298"/>
      <c r="R144" s="299"/>
      <c r="S144" s="299"/>
      <c r="T144" s="299"/>
      <c r="U144" s="299"/>
      <c r="V144" s="299"/>
      <c r="W144" s="299"/>
      <c r="X144" s="299"/>
      <c r="Y144" s="299"/>
      <c r="Z144" s="299"/>
      <c r="AA144" s="299"/>
      <c r="AB144" s="299"/>
      <c r="AC144" s="299"/>
      <c r="AD144" s="299"/>
      <c r="AE144" s="299"/>
    </row>
    <row r="145" spans="16:31" s="297" customFormat="1" ht="15" customHeight="1" x14ac:dyDescent="0.2">
      <c r="P145" s="298"/>
      <c r="Q145" s="298"/>
      <c r="R145" s="299"/>
      <c r="S145" s="299"/>
      <c r="T145" s="299"/>
      <c r="U145" s="299"/>
      <c r="V145" s="299"/>
      <c r="W145" s="299"/>
      <c r="X145" s="299"/>
      <c r="Y145" s="299"/>
      <c r="Z145" s="299"/>
      <c r="AA145" s="299"/>
      <c r="AB145" s="299"/>
      <c r="AC145" s="299"/>
      <c r="AD145" s="299"/>
      <c r="AE145" s="299"/>
    </row>
    <row r="146" spans="16:31" s="297" customFormat="1" ht="15" customHeight="1" x14ac:dyDescent="0.2">
      <c r="P146" s="298"/>
      <c r="Q146" s="298"/>
      <c r="R146" s="299"/>
      <c r="S146" s="299"/>
      <c r="T146" s="299"/>
      <c r="U146" s="299"/>
      <c r="V146" s="299"/>
      <c r="W146" s="299"/>
      <c r="X146" s="299"/>
      <c r="Y146" s="299"/>
      <c r="Z146" s="299"/>
      <c r="AA146" s="299"/>
      <c r="AB146" s="299"/>
      <c r="AC146" s="299"/>
      <c r="AD146" s="299"/>
      <c r="AE146" s="299"/>
    </row>
    <row r="147" spans="16:31" s="297" customFormat="1" ht="15" customHeight="1" x14ac:dyDescent="0.2">
      <c r="P147" s="298"/>
      <c r="Q147" s="298"/>
      <c r="R147" s="299"/>
      <c r="S147" s="299"/>
      <c r="T147" s="299"/>
      <c r="U147" s="299"/>
      <c r="V147" s="299"/>
      <c r="W147" s="299"/>
      <c r="X147" s="299"/>
      <c r="Y147" s="299"/>
      <c r="Z147" s="299"/>
      <c r="AA147" s="299"/>
      <c r="AB147" s="299"/>
      <c r="AC147" s="299"/>
      <c r="AD147" s="299"/>
      <c r="AE147" s="299"/>
    </row>
    <row r="148" spans="16:31" s="297" customFormat="1" ht="15" customHeight="1" x14ac:dyDescent="0.2">
      <c r="P148" s="298"/>
      <c r="Q148" s="298"/>
      <c r="R148" s="299"/>
      <c r="S148" s="299"/>
      <c r="T148" s="299"/>
      <c r="U148" s="299"/>
      <c r="V148" s="299"/>
      <c r="W148" s="299"/>
      <c r="X148" s="299"/>
      <c r="Y148" s="299"/>
      <c r="Z148" s="299"/>
      <c r="AA148" s="299"/>
      <c r="AB148" s="299"/>
      <c r="AC148" s="299"/>
      <c r="AD148" s="299"/>
      <c r="AE148" s="299"/>
    </row>
    <row r="149" spans="16:31" s="297" customFormat="1" ht="15" customHeight="1" x14ac:dyDescent="0.2">
      <c r="P149" s="298"/>
      <c r="Q149" s="298"/>
      <c r="R149" s="299"/>
      <c r="S149" s="299"/>
      <c r="T149" s="299"/>
      <c r="U149" s="299"/>
      <c r="V149" s="299"/>
      <c r="W149" s="299"/>
      <c r="X149" s="299"/>
      <c r="Y149" s="299"/>
      <c r="Z149" s="299"/>
      <c r="AA149" s="299"/>
      <c r="AB149" s="299"/>
      <c r="AC149" s="299"/>
      <c r="AD149" s="299"/>
      <c r="AE149" s="299"/>
    </row>
    <row r="150" spans="16:31" s="297" customFormat="1" ht="15" customHeight="1" x14ac:dyDescent="0.2">
      <c r="P150" s="298"/>
      <c r="Q150" s="298"/>
      <c r="R150" s="299"/>
      <c r="S150" s="299"/>
      <c r="T150" s="299"/>
      <c r="U150" s="299"/>
      <c r="V150" s="299"/>
      <c r="W150" s="299"/>
      <c r="X150" s="299"/>
      <c r="Y150" s="299"/>
      <c r="Z150" s="299"/>
      <c r="AA150" s="299"/>
      <c r="AB150" s="299"/>
      <c r="AC150" s="299"/>
      <c r="AD150" s="299"/>
      <c r="AE150" s="299"/>
    </row>
    <row r="151" spans="16:31" s="297" customFormat="1" ht="11.85" customHeight="1" x14ac:dyDescent="0.2">
      <c r="P151" s="298"/>
      <c r="Q151" s="298"/>
      <c r="R151" s="299"/>
      <c r="S151" s="299"/>
      <c r="T151" s="299"/>
      <c r="U151" s="299"/>
      <c r="V151" s="299"/>
      <c r="W151" s="299"/>
      <c r="X151" s="299"/>
      <c r="Y151" s="299"/>
      <c r="Z151" s="299"/>
      <c r="AA151" s="299"/>
      <c r="AB151" s="299"/>
      <c r="AC151" s="299"/>
      <c r="AD151" s="299"/>
      <c r="AE151" s="299"/>
    </row>
    <row r="152" spans="16:31" s="297" customFormat="1" ht="11.85" customHeight="1" x14ac:dyDescent="0.2">
      <c r="P152" s="298"/>
      <c r="Q152" s="298"/>
      <c r="R152" s="299"/>
      <c r="S152" s="299"/>
      <c r="T152" s="299"/>
      <c r="U152" s="299"/>
      <c r="V152" s="299"/>
      <c r="W152" s="299"/>
      <c r="X152" s="299"/>
      <c r="Y152" s="299"/>
      <c r="Z152" s="299"/>
      <c r="AA152" s="299"/>
      <c r="AB152" s="299"/>
      <c r="AC152" s="299"/>
      <c r="AD152" s="299"/>
      <c r="AE152" s="299"/>
    </row>
    <row r="153" spans="16:31" s="297" customFormat="1" ht="11.85" customHeight="1" x14ac:dyDescent="0.2">
      <c r="P153" s="298"/>
      <c r="Q153" s="298"/>
      <c r="R153" s="299"/>
      <c r="S153" s="299"/>
      <c r="T153" s="299"/>
      <c r="U153" s="299"/>
      <c r="V153" s="299"/>
      <c r="W153" s="299"/>
      <c r="X153" s="299"/>
      <c r="Y153" s="299"/>
      <c r="Z153" s="299"/>
      <c r="AA153" s="299"/>
      <c r="AB153" s="299"/>
      <c r="AC153" s="299"/>
      <c r="AD153" s="299"/>
      <c r="AE153" s="299"/>
    </row>
    <row r="154" spans="16:31" s="297" customFormat="1" ht="11.85" customHeight="1" x14ac:dyDescent="0.2">
      <c r="P154" s="298"/>
      <c r="Q154" s="298"/>
      <c r="R154" s="299"/>
      <c r="S154" s="299"/>
      <c r="T154" s="299"/>
      <c r="U154" s="299"/>
      <c r="V154" s="299"/>
      <c r="W154" s="299"/>
      <c r="X154" s="299"/>
      <c r="Y154" s="299"/>
      <c r="Z154" s="299"/>
      <c r="AA154" s="299"/>
      <c r="AB154" s="299"/>
      <c r="AC154" s="299"/>
      <c r="AD154" s="299"/>
      <c r="AE154" s="299"/>
    </row>
    <row r="155" spans="16:31" s="297" customFormat="1" ht="11.85" customHeight="1" x14ac:dyDescent="0.2">
      <c r="P155" s="298"/>
      <c r="Q155" s="298"/>
      <c r="R155" s="299"/>
      <c r="S155" s="299"/>
      <c r="T155" s="299"/>
      <c r="U155" s="299"/>
      <c r="V155" s="299"/>
      <c r="W155" s="299"/>
      <c r="X155" s="299"/>
      <c r="Y155" s="299"/>
      <c r="Z155" s="299"/>
      <c r="AA155" s="299"/>
      <c r="AB155" s="299"/>
      <c r="AC155" s="299"/>
      <c r="AD155" s="299"/>
      <c r="AE155" s="299"/>
    </row>
    <row r="156" spans="16:31" s="297" customFormat="1" ht="11.85" customHeight="1" x14ac:dyDescent="0.2">
      <c r="P156" s="298"/>
      <c r="Q156" s="298"/>
      <c r="R156" s="299"/>
      <c r="S156" s="299"/>
      <c r="T156" s="299"/>
      <c r="U156" s="299"/>
      <c r="V156" s="299"/>
      <c r="W156" s="299"/>
      <c r="X156" s="299"/>
      <c r="Y156" s="299"/>
      <c r="Z156" s="299"/>
      <c r="AA156" s="299"/>
      <c r="AB156" s="299"/>
      <c r="AC156" s="299"/>
      <c r="AD156" s="299"/>
      <c r="AE156" s="299"/>
    </row>
    <row r="157" spans="16:31" s="297" customFormat="1" ht="11.85" customHeight="1" x14ac:dyDescent="0.2">
      <c r="P157" s="298"/>
      <c r="Q157" s="298"/>
      <c r="R157" s="299"/>
      <c r="S157" s="299"/>
      <c r="T157" s="299"/>
      <c r="U157" s="299"/>
      <c r="V157" s="299"/>
      <c r="W157" s="299"/>
      <c r="X157" s="299"/>
      <c r="Y157" s="299"/>
      <c r="Z157" s="299"/>
      <c r="AA157" s="299"/>
      <c r="AB157" s="299"/>
      <c r="AC157" s="299"/>
      <c r="AD157" s="299"/>
      <c r="AE157" s="299"/>
    </row>
    <row r="158" spans="16:31" s="297" customFormat="1" ht="11.85" customHeight="1" x14ac:dyDescent="0.2">
      <c r="P158" s="298"/>
      <c r="Q158" s="298"/>
      <c r="R158" s="299"/>
      <c r="S158" s="299"/>
      <c r="T158" s="299"/>
      <c r="U158" s="299"/>
      <c r="V158" s="299"/>
      <c r="W158" s="299"/>
      <c r="X158" s="299"/>
      <c r="Y158" s="299"/>
      <c r="Z158" s="299"/>
      <c r="AA158" s="299"/>
      <c r="AB158" s="299"/>
      <c r="AC158" s="299"/>
      <c r="AD158" s="299"/>
      <c r="AE158" s="299"/>
    </row>
    <row r="159" spans="16:31" s="297" customFormat="1" ht="11.85" customHeight="1" x14ac:dyDescent="0.2">
      <c r="P159" s="298"/>
      <c r="Q159" s="298"/>
      <c r="R159" s="299"/>
      <c r="S159" s="299"/>
      <c r="T159" s="299"/>
      <c r="U159" s="299"/>
      <c r="V159" s="299"/>
      <c r="W159" s="299"/>
      <c r="X159" s="299"/>
      <c r="Y159" s="299"/>
      <c r="Z159" s="299"/>
      <c r="AA159" s="299"/>
      <c r="AB159" s="299"/>
      <c r="AC159" s="299"/>
      <c r="AD159" s="299"/>
      <c r="AE159" s="299"/>
    </row>
    <row r="160" spans="16:31" s="297" customFormat="1" ht="11.85" customHeight="1" x14ac:dyDescent="0.2">
      <c r="P160" s="298"/>
      <c r="Q160" s="298"/>
      <c r="R160" s="299"/>
      <c r="S160" s="299"/>
      <c r="T160" s="299"/>
      <c r="U160" s="299"/>
      <c r="V160" s="299"/>
      <c r="W160" s="299"/>
      <c r="X160" s="299"/>
      <c r="Y160" s="299"/>
      <c r="Z160" s="299"/>
      <c r="AA160" s="299"/>
      <c r="AB160" s="299"/>
      <c r="AC160" s="299"/>
      <c r="AD160" s="299"/>
      <c r="AE160" s="299"/>
    </row>
    <row r="161" spans="16:31" s="297" customFormat="1" ht="11.85" customHeight="1" x14ac:dyDescent="0.2">
      <c r="P161" s="298"/>
      <c r="Q161" s="298"/>
      <c r="R161" s="299"/>
      <c r="S161" s="299"/>
      <c r="T161" s="299"/>
      <c r="U161" s="299"/>
      <c r="V161" s="299"/>
      <c r="W161" s="299"/>
      <c r="X161" s="299"/>
      <c r="Y161" s="299"/>
      <c r="Z161" s="299"/>
      <c r="AA161" s="299"/>
      <c r="AB161" s="299"/>
      <c r="AC161" s="299"/>
      <c r="AD161" s="299"/>
      <c r="AE161" s="299"/>
    </row>
    <row r="162" spans="16:31" s="297" customFormat="1" ht="11.85" customHeight="1" x14ac:dyDescent="0.2">
      <c r="P162" s="298"/>
      <c r="Q162" s="298"/>
      <c r="R162" s="299"/>
      <c r="S162" s="299"/>
      <c r="T162" s="299"/>
      <c r="U162" s="299"/>
      <c r="V162" s="299"/>
      <c r="W162" s="299"/>
      <c r="X162" s="299"/>
      <c r="Y162" s="299"/>
      <c r="Z162" s="299"/>
      <c r="AA162" s="299"/>
      <c r="AB162" s="299"/>
      <c r="AC162" s="299"/>
      <c r="AD162" s="299"/>
      <c r="AE162" s="299"/>
    </row>
    <row r="163" spans="16:31" s="297" customFormat="1" ht="11.85" customHeight="1" x14ac:dyDescent="0.2">
      <c r="P163" s="298"/>
      <c r="Q163" s="298"/>
      <c r="R163" s="299"/>
      <c r="S163" s="299"/>
      <c r="T163" s="299"/>
      <c r="U163" s="299"/>
      <c r="V163" s="299"/>
      <c r="W163" s="299"/>
      <c r="X163" s="299"/>
      <c r="Y163" s="299"/>
      <c r="Z163" s="299"/>
      <c r="AA163" s="299"/>
      <c r="AB163" s="299"/>
      <c r="AC163" s="299"/>
      <c r="AD163" s="299"/>
      <c r="AE163" s="299"/>
    </row>
    <row r="164" spans="16:31" s="297" customFormat="1" ht="11.85" customHeight="1" x14ac:dyDescent="0.2">
      <c r="P164" s="298"/>
      <c r="Q164" s="298"/>
      <c r="R164" s="299"/>
      <c r="S164" s="299"/>
      <c r="T164" s="299"/>
      <c r="U164" s="299"/>
      <c r="V164" s="299"/>
      <c r="W164" s="299"/>
      <c r="X164" s="299"/>
      <c r="Y164" s="299"/>
      <c r="Z164" s="299"/>
      <c r="AA164" s="299"/>
      <c r="AB164" s="299"/>
      <c r="AC164" s="299"/>
      <c r="AD164" s="299"/>
      <c r="AE164" s="299"/>
    </row>
    <row r="165" spans="16:31" s="297" customFormat="1" ht="11.85" customHeight="1" x14ac:dyDescent="0.2">
      <c r="P165" s="298"/>
      <c r="Q165" s="298"/>
      <c r="R165" s="299"/>
      <c r="S165" s="299"/>
      <c r="T165" s="299"/>
      <c r="U165" s="299"/>
      <c r="V165" s="299"/>
      <c r="W165" s="299"/>
      <c r="X165" s="299"/>
      <c r="Y165" s="299"/>
      <c r="Z165" s="299"/>
      <c r="AA165" s="299"/>
      <c r="AB165" s="299"/>
      <c r="AC165" s="299"/>
      <c r="AD165" s="299"/>
      <c r="AE165" s="299"/>
    </row>
    <row r="166" spans="16:31" s="297" customFormat="1" ht="11.85" customHeight="1" x14ac:dyDescent="0.2">
      <c r="P166" s="298"/>
      <c r="Q166" s="298"/>
      <c r="R166" s="299"/>
      <c r="S166" s="299"/>
      <c r="T166" s="299"/>
      <c r="U166" s="299"/>
      <c r="V166" s="299"/>
      <c r="W166" s="299"/>
      <c r="X166" s="299"/>
      <c r="Y166" s="299"/>
      <c r="Z166" s="299"/>
      <c r="AA166" s="299"/>
      <c r="AB166" s="299"/>
      <c r="AC166" s="299"/>
      <c r="AD166" s="299"/>
      <c r="AE166" s="299"/>
    </row>
    <row r="167" spans="16:31" s="297" customFormat="1" ht="11.85" customHeight="1" x14ac:dyDescent="0.2">
      <c r="P167" s="298"/>
      <c r="Q167" s="298"/>
      <c r="R167" s="299"/>
      <c r="S167" s="299"/>
      <c r="T167" s="299"/>
      <c r="U167" s="299"/>
      <c r="V167" s="299"/>
      <c r="W167" s="299"/>
      <c r="X167" s="299"/>
      <c r="Y167" s="299"/>
      <c r="Z167" s="299"/>
      <c r="AA167" s="299"/>
      <c r="AB167" s="299"/>
      <c r="AC167" s="299"/>
      <c r="AD167" s="299"/>
      <c r="AE167" s="299"/>
    </row>
    <row r="168" spans="16:31" s="297" customFormat="1" ht="11.85" customHeight="1" x14ac:dyDescent="0.2">
      <c r="P168" s="298"/>
      <c r="Q168" s="298"/>
      <c r="R168" s="299"/>
      <c r="S168" s="299"/>
      <c r="T168" s="299"/>
      <c r="U168" s="299"/>
      <c r="V168" s="299"/>
      <c r="W168" s="299"/>
      <c r="X168" s="299"/>
      <c r="Y168" s="299"/>
      <c r="Z168" s="299"/>
      <c r="AA168" s="299"/>
      <c r="AB168" s="299"/>
      <c r="AC168" s="299"/>
      <c r="AD168" s="299"/>
      <c r="AE168" s="299"/>
    </row>
    <row r="169" spans="16:31" s="297" customFormat="1" ht="11.85" customHeight="1" x14ac:dyDescent="0.2">
      <c r="P169" s="298"/>
      <c r="Q169" s="298"/>
      <c r="R169" s="299"/>
      <c r="S169" s="299"/>
      <c r="T169" s="299"/>
      <c r="U169" s="299"/>
      <c r="V169" s="299"/>
      <c r="W169" s="299"/>
      <c r="X169" s="299"/>
      <c r="Y169" s="299"/>
      <c r="Z169" s="299"/>
      <c r="AA169" s="299"/>
      <c r="AB169" s="299"/>
      <c r="AC169" s="299"/>
      <c r="AD169" s="299"/>
      <c r="AE169" s="299"/>
    </row>
    <row r="170" spans="16:31" s="297" customFormat="1" ht="11.85" customHeight="1" x14ac:dyDescent="0.2">
      <c r="P170" s="298"/>
      <c r="Q170" s="298"/>
      <c r="R170" s="299"/>
      <c r="S170" s="299"/>
      <c r="T170" s="299"/>
      <c r="U170" s="299"/>
      <c r="V170" s="299"/>
      <c r="W170" s="299"/>
      <c r="X170" s="299"/>
      <c r="Y170" s="299"/>
      <c r="Z170" s="299"/>
      <c r="AA170" s="299"/>
      <c r="AB170" s="299"/>
      <c r="AC170" s="299"/>
      <c r="AD170" s="299"/>
      <c r="AE170" s="299"/>
    </row>
    <row r="171" spans="16:31" s="297" customFormat="1" ht="11.85" customHeight="1" x14ac:dyDescent="0.2">
      <c r="P171" s="298"/>
      <c r="Q171" s="298"/>
      <c r="R171" s="299"/>
      <c r="S171" s="299"/>
      <c r="T171" s="299"/>
      <c r="U171" s="299"/>
      <c r="V171" s="299"/>
      <c r="W171" s="299"/>
      <c r="X171" s="299"/>
      <c r="Y171" s="299"/>
      <c r="Z171" s="299"/>
      <c r="AA171" s="299"/>
      <c r="AB171" s="299"/>
      <c r="AC171" s="299"/>
      <c r="AD171" s="299"/>
      <c r="AE171" s="299"/>
    </row>
    <row r="172" spans="16:31" s="297" customFormat="1" ht="11.85" customHeight="1" x14ac:dyDescent="0.2">
      <c r="P172" s="298"/>
      <c r="Q172" s="298"/>
      <c r="R172" s="299"/>
      <c r="S172" s="299"/>
      <c r="T172" s="299"/>
      <c r="U172" s="299"/>
      <c r="V172" s="299"/>
      <c r="W172" s="299"/>
      <c r="X172" s="299"/>
      <c r="Y172" s="299"/>
      <c r="Z172" s="299"/>
      <c r="AA172" s="299"/>
      <c r="AB172" s="299"/>
      <c r="AC172" s="299"/>
      <c r="AD172" s="299"/>
      <c r="AE172" s="299"/>
    </row>
    <row r="173" spans="16:31" s="297" customFormat="1" ht="11.85" customHeight="1" x14ac:dyDescent="0.2">
      <c r="P173" s="298"/>
      <c r="Q173" s="298"/>
      <c r="R173" s="299"/>
      <c r="S173" s="299"/>
      <c r="T173" s="299"/>
      <c r="U173" s="299"/>
      <c r="V173" s="299"/>
      <c r="W173" s="299"/>
      <c r="X173" s="299"/>
      <c r="Y173" s="299"/>
      <c r="Z173" s="299"/>
      <c r="AA173" s="299"/>
      <c r="AB173" s="299"/>
      <c r="AC173" s="299"/>
      <c r="AD173" s="299"/>
      <c r="AE173" s="299"/>
    </row>
    <row r="174" spans="16:31" s="297" customFormat="1" ht="11.85" customHeight="1" x14ac:dyDescent="0.2">
      <c r="P174" s="298"/>
      <c r="Q174" s="298"/>
      <c r="R174" s="299"/>
      <c r="S174" s="299"/>
      <c r="T174" s="299"/>
      <c r="U174" s="299"/>
      <c r="V174" s="299"/>
      <c r="W174" s="299"/>
      <c r="X174" s="299"/>
      <c r="Y174" s="299"/>
      <c r="Z174" s="299"/>
      <c r="AA174" s="299"/>
      <c r="AB174" s="299"/>
      <c r="AC174" s="299"/>
      <c r="AD174" s="299"/>
      <c r="AE174" s="299"/>
    </row>
    <row r="175" spans="16:31" s="297" customFormat="1" ht="11.85" customHeight="1" x14ac:dyDescent="0.2">
      <c r="P175" s="298"/>
      <c r="Q175" s="298"/>
      <c r="R175" s="299"/>
      <c r="S175" s="299"/>
      <c r="T175" s="299"/>
      <c r="U175" s="299"/>
      <c r="V175" s="299"/>
      <c r="W175" s="299"/>
      <c r="X175" s="299"/>
      <c r="Y175" s="299"/>
      <c r="Z175" s="299"/>
      <c r="AA175" s="299"/>
      <c r="AB175" s="299"/>
      <c r="AC175" s="299"/>
      <c r="AD175" s="299"/>
      <c r="AE175" s="299"/>
    </row>
    <row r="176" spans="16:31" s="297" customFormat="1" ht="11.85" customHeight="1" x14ac:dyDescent="0.2">
      <c r="P176" s="298"/>
      <c r="Q176" s="298"/>
      <c r="R176" s="299"/>
      <c r="S176" s="299"/>
      <c r="T176" s="299"/>
      <c r="U176" s="299"/>
      <c r="V176" s="299"/>
      <c r="W176" s="299"/>
      <c r="X176" s="299"/>
      <c r="Y176" s="299"/>
      <c r="Z176" s="299"/>
      <c r="AA176" s="299"/>
      <c r="AB176" s="299"/>
      <c r="AC176" s="299"/>
      <c r="AD176" s="299"/>
      <c r="AE176" s="299"/>
    </row>
    <row r="177" spans="16:31" s="297" customFormat="1" ht="11.85" customHeight="1" x14ac:dyDescent="0.2">
      <c r="P177" s="298"/>
      <c r="Q177" s="298"/>
      <c r="R177" s="299"/>
      <c r="S177" s="299"/>
      <c r="T177" s="299"/>
      <c r="U177" s="299"/>
      <c r="V177" s="299"/>
      <c r="W177" s="299"/>
      <c r="X177" s="299"/>
      <c r="Y177" s="299"/>
      <c r="Z177" s="299"/>
      <c r="AA177" s="299"/>
      <c r="AB177" s="299"/>
      <c r="AC177" s="299"/>
      <c r="AD177" s="299"/>
      <c r="AE177" s="299"/>
    </row>
    <row r="178" spans="16:31" s="297" customFormat="1" ht="11.85" customHeight="1" x14ac:dyDescent="0.2">
      <c r="P178" s="298"/>
      <c r="Q178" s="298"/>
      <c r="R178" s="299"/>
      <c r="S178" s="299"/>
      <c r="T178" s="299"/>
      <c r="U178" s="299"/>
      <c r="V178" s="299"/>
      <c r="W178" s="299"/>
      <c r="X178" s="299"/>
      <c r="Y178" s="299"/>
      <c r="Z178" s="299"/>
      <c r="AA178" s="299"/>
      <c r="AB178" s="299"/>
      <c r="AC178" s="299"/>
      <c r="AD178" s="299"/>
      <c r="AE178" s="299"/>
    </row>
    <row r="179" spans="16:31" s="297" customFormat="1" ht="11.85" customHeight="1" x14ac:dyDescent="0.2">
      <c r="P179" s="298"/>
      <c r="Q179" s="298"/>
      <c r="R179" s="299"/>
      <c r="S179" s="299"/>
      <c r="T179" s="299"/>
      <c r="U179" s="299"/>
      <c r="V179" s="299"/>
      <c r="W179" s="299"/>
      <c r="X179" s="299"/>
      <c r="Y179" s="299"/>
      <c r="Z179" s="299"/>
      <c r="AA179" s="299"/>
      <c r="AB179" s="299"/>
      <c r="AC179" s="299"/>
      <c r="AD179" s="299"/>
      <c r="AE179" s="299"/>
    </row>
    <row r="180" spans="16:31" s="297" customFormat="1" ht="11.85" customHeight="1" x14ac:dyDescent="0.2">
      <c r="P180" s="298"/>
      <c r="Q180" s="298"/>
      <c r="R180" s="299"/>
      <c r="S180" s="299"/>
      <c r="T180" s="299"/>
      <c r="U180" s="299"/>
      <c r="V180" s="299"/>
      <c r="W180" s="299"/>
      <c r="X180" s="299"/>
      <c r="Y180" s="299"/>
      <c r="Z180" s="299"/>
      <c r="AA180" s="299"/>
      <c r="AB180" s="299"/>
      <c r="AC180" s="299"/>
      <c r="AD180" s="299"/>
      <c r="AE180" s="299"/>
    </row>
    <row r="181" spans="16:31" s="297" customFormat="1" ht="11.85" customHeight="1" x14ac:dyDescent="0.2">
      <c r="P181" s="298"/>
      <c r="Q181" s="298"/>
      <c r="R181" s="299"/>
      <c r="S181" s="299"/>
      <c r="T181" s="299"/>
      <c r="U181" s="299"/>
      <c r="V181" s="299"/>
      <c r="W181" s="299"/>
      <c r="X181" s="299"/>
      <c r="Y181" s="299"/>
      <c r="Z181" s="299"/>
      <c r="AA181" s="299"/>
      <c r="AB181" s="299"/>
      <c r="AC181" s="299"/>
      <c r="AD181" s="299"/>
      <c r="AE181" s="299"/>
    </row>
    <row r="182" spans="16:31" s="297" customFormat="1" ht="11.85" customHeight="1" x14ac:dyDescent="0.2">
      <c r="P182" s="298"/>
      <c r="Q182" s="298"/>
      <c r="R182" s="299"/>
      <c r="S182" s="299"/>
      <c r="T182" s="299"/>
      <c r="U182" s="299"/>
      <c r="V182" s="299"/>
      <c r="W182" s="299"/>
      <c r="X182" s="299"/>
      <c r="Y182" s="299"/>
      <c r="Z182" s="299"/>
      <c r="AA182" s="299"/>
      <c r="AB182" s="299"/>
      <c r="AC182" s="299"/>
      <c r="AD182" s="299"/>
      <c r="AE182" s="299"/>
    </row>
    <row r="183" spans="16:31" s="297" customFormat="1" ht="11.85" customHeight="1" x14ac:dyDescent="0.2">
      <c r="P183" s="298"/>
      <c r="Q183" s="298"/>
      <c r="R183" s="299"/>
      <c r="S183" s="299"/>
      <c r="T183" s="299"/>
      <c r="U183" s="299"/>
      <c r="V183" s="299"/>
      <c r="W183" s="299"/>
      <c r="X183" s="299"/>
      <c r="Y183" s="299"/>
      <c r="Z183" s="299"/>
      <c r="AA183" s="299"/>
      <c r="AB183" s="299"/>
      <c r="AC183" s="299"/>
      <c r="AD183" s="299"/>
      <c r="AE183" s="299"/>
    </row>
    <row r="184" spans="16:31" s="297" customFormat="1" ht="11.85" customHeight="1" x14ac:dyDescent="0.2">
      <c r="P184" s="298"/>
      <c r="Q184" s="298"/>
      <c r="R184" s="299"/>
      <c r="S184" s="299"/>
      <c r="T184" s="299"/>
      <c r="U184" s="299"/>
      <c r="V184" s="299"/>
      <c r="W184" s="299"/>
      <c r="X184" s="299"/>
      <c r="Y184" s="299"/>
      <c r="Z184" s="299"/>
      <c r="AA184" s="299"/>
      <c r="AB184" s="299"/>
      <c r="AC184" s="299"/>
      <c r="AD184" s="299"/>
      <c r="AE184" s="299"/>
    </row>
    <row r="185" spans="16:31" s="297" customFormat="1" ht="11.85" customHeight="1" x14ac:dyDescent="0.2">
      <c r="P185" s="298"/>
      <c r="Q185" s="298"/>
      <c r="R185" s="299"/>
      <c r="S185" s="299"/>
      <c r="T185" s="299"/>
      <c r="U185" s="299"/>
      <c r="V185" s="299"/>
      <c r="W185" s="299"/>
      <c r="X185" s="299"/>
      <c r="Y185" s="299"/>
      <c r="Z185" s="299"/>
      <c r="AA185" s="299"/>
      <c r="AB185" s="299"/>
      <c r="AC185" s="299"/>
      <c r="AD185" s="299"/>
      <c r="AE185" s="299"/>
    </row>
    <row r="186" spans="16:31" s="297" customFormat="1" ht="11.85" customHeight="1" x14ac:dyDescent="0.2">
      <c r="P186" s="298"/>
      <c r="Q186" s="298"/>
      <c r="R186" s="299"/>
      <c r="S186" s="299"/>
      <c r="T186" s="299"/>
      <c r="U186" s="299"/>
      <c r="V186" s="299"/>
      <c r="W186" s="299"/>
      <c r="X186" s="299"/>
      <c r="Y186" s="299"/>
      <c r="Z186" s="299"/>
      <c r="AA186" s="299"/>
      <c r="AB186" s="299"/>
      <c r="AC186" s="299"/>
      <c r="AD186" s="299"/>
      <c r="AE186" s="299"/>
    </row>
    <row r="187" spans="16:31" s="297" customFormat="1" ht="11.85" customHeight="1" x14ac:dyDescent="0.2">
      <c r="P187" s="298"/>
      <c r="Q187" s="298"/>
      <c r="R187" s="299"/>
      <c r="S187" s="299"/>
      <c r="T187" s="299"/>
      <c r="U187" s="299"/>
      <c r="V187" s="299"/>
      <c r="W187" s="299"/>
      <c r="X187" s="299"/>
      <c r="Y187" s="299"/>
      <c r="Z187" s="299"/>
      <c r="AA187" s="299"/>
      <c r="AB187" s="299"/>
      <c r="AC187" s="299"/>
      <c r="AD187" s="299"/>
      <c r="AE187" s="299"/>
    </row>
    <row r="188" spans="16:31" s="297" customFormat="1" ht="11.85" customHeight="1" x14ac:dyDescent="0.2">
      <c r="P188" s="298"/>
      <c r="Q188" s="298"/>
      <c r="R188" s="299"/>
      <c r="S188" s="299"/>
      <c r="T188" s="299"/>
      <c r="U188" s="299"/>
      <c r="V188" s="299"/>
      <c r="W188" s="299"/>
      <c r="X188" s="299"/>
      <c r="Y188" s="299"/>
      <c r="Z188" s="299"/>
      <c r="AA188" s="299"/>
      <c r="AB188" s="299"/>
      <c r="AC188" s="299"/>
      <c r="AD188" s="299"/>
      <c r="AE188" s="299"/>
    </row>
    <row r="189" spans="16:31" s="297" customFormat="1" ht="11.85" customHeight="1" x14ac:dyDescent="0.2">
      <c r="P189" s="298"/>
      <c r="Q189" s="298"/>
      <c r="R189" s="299"/>
      <c r="S189" s="299"/>
      <c r="T189" s="299"/>
      <c r="U189" s="299"/>
      <c r="V189" s="299"/>
      <c r="W189" s="299"/>
      <c r="X189" s="299"/>
      <c r="Y189" s="299"/>
      <c r="Z189" s="299"/>
      <c r="AA189" s="299"/>
      <c r="AB189" s="299"/>
      <c r="AC189" s="299"/>
      <c r="AD189" s="299"/>
      <c r="AE189" s="299"/>
    </row>
    <row r="190" spans="16:31" s="297" customFormat="1" ht="11.85" customHeight="1" x14ac:dyDescent="0.2">
      <c r="P190" s="298"/>
      <c r="Q190" s="298"/>
      <c r="R190" s="299"/>
      <c r="S190" s="299"/>
      <c r="T190" s="299"/>
      <c r="U190" s="299"/>
      <c r="V190" s="299"/>
      <c r="W190" s="299"/>
      <c r="X190" s="299"/>
      <c r="Y190" s="299"/>
      <c r="Z190" s="299"/>
      <c r="AA190" s="299"/>
      <c r="AB190" s="299"/>
      <c r="AC190" s="299"/>
      <c r="AD190" s="299"/>
      <c r="AE190" s="299"/>
    </row>
    <row r="191" spans="16:31" s="297" customFormat="1" ht="11.85" customHeight="1" x14ac:dyDescent="0.2">
      <c r="P191" s="298"/>
      <c r="Q191" s="298"/>
      <c r="R191" s="299"/>
      <c r="S191" s="299"/>
      <c r="T191" s="299"/>
      <c r="U191" s="299"/>
      <c r="V191" s="299"/>
      <c r="W191" s="299"/>
      <c r="X191" s="299"/>
      <c r="Y191" s="299"/>
      <c r="Z191" s="299"/>
      <c r="AA191" s="299"/>
      <c r="AB191" s="299"/>
      <c r="AC191" s="299"/>
      <c r="AD191" s="299"/>
      <c r="AE191" s="299"/>
    </row>
    <row r="192" spans="16:31" s="297" customFormat="1" ht="11.85" customHeight="1" x14ac:dyDescent="0.2">
      <c r="P192" s="298"/>
      <c r="Q192" s="298"/>
      <c r="R192" s="299"/>
      <c r="S192" s="299"/>
      <c r="T192" s="299"/>
      <c r="U192" s="299"/>
      <c r="V192" s="299"/>
      <c r="W192" s="299"/>
      <c r="X192" s="299"/>
      <c r="Y192" s="299"/>
      <c r="Z192" s="299"/>
      <c r="AA192" s="299"/>
      <c r="AB192" s="299"/>
      <c r="AC192" s="299"/>
      <c r="AD192" s="299"/>
      <c r="AE192" s="299"/>
    </row>
    <row r="193" spans="16:31" s="297" customFormat="1" ht="11.85" customHeight="1" x14ac:dyDescent="0.2">
      <c r="P193" s="298"/>
      <c r="Q193" s="298"/>
      <c r="R193" s="299"/>
      <c r="S193" s="299"/>
      <c r="T193" s="299"/>
      <c r="U193" s="299"/>
      <c r="V193" s="299"/>
      <c r="W193" s="299"/>
      <c r="X193" s="299"/>
      <c r="Y193" s="299"/>
      <c r="Z193" s="299"/>
      <c r="AA193" s="299"/>
      <c r="AB193" s="299"/>
      <c r="AC193" s="299"/>
      <c r="AD193" s="299"/>
      <c r="AE193" s="299"/>
    </row>
    <row r="194" spans="16:31" s="297" customFormat="1" ht="11.85" customHeight="1" x14ac:dyDescent="0.2">
      <c r="P194" s="298"/>
      <c r="Q194" s="298"/>
      <c r="R194" s="299"/>
      <c r="S194" s="299"/>
      <c r="T194" s="299"/>
      <c r="U194" s="299"/>
      <c r="V194" s="299"/>
      <c r="W194" s="299"/>
      <c r="X194" s="299"/>
      <c r="Y194" s="299"/>
      <c r="Z194" s="299"/>
      <c r="AA194" s="299"/>
      <c r="AB194" s="299"/>
      <c r="AC194" s="299"/>
      <c r="AD194" s="299"/>
      <c r="AE194" s="299"/>
    </row>
    <row r="195" spans="16:31" s="297" customFormat="1" ht="11.85" customHeight="1" x14ac:dyDescent="0.2">
      <c r="P195" s="298"/>
      <c r="Q195" s="298"/>
      <c r="R195" s="299"/>
      <c r="S195" s="299"/>
      <c r="T195" s="299"/>
      <c r="U195" s="299"/>
      <c r="V195" s="299"/>
      <c r="W195" s="299"/>
      <c r="X195" s="299"/>
      <c r="Y195" s="299"/>
      <c r="Z195" s="299"/>
      <c r="AA195" s="299"/>
      <c r="AB195" s="299"/>
      <c r="AC195" s="299"/>
      <c r="AD195" s="299"/>
      <c r="AE195" s="299"/>
    </row>
    <row r="196" spans="16:31" s="297" customFormat="1" ht="11.85" customHeight="1" x14ac:dyDescent="0.2">
      <c r="P196" s="298"/>
      <c r="Q196" s="298"/>
      <c r="R196" s="299"/>
      <c r="S196" s="299"/>
      <c r="T196" s="299"/>
      <c r="U196" s="299"/>
      <c r="V196" s="299"/>
      <c r="W196" s="299"/>
      <c r="X196" s="299"/>
      <c r="Y196" s="299"/>
      <c r="Z196" s="299"/>
      <c r="AA196" s="299"/>
      <c r="AB196" s="299"/>
      <c r="AC196" s="299"/>
      <c r="AD196" s="299"/>
      <c r="AE196" s="299"/>
    </row>
    <row r="197" spans="16:31" s="297" customFormat="1" ht="11.85" customHeight="1" x14ac:dyDescent="0.2">
      <c r="P197" s="298"/>
      <c r="Q197" s="298"/>
      <c r="R197" s="299"/>
      <c r="S197" s="299"/>
      <c r="T197" s="299"/>
      <c r="U197" s="299"/>
      <c r="V197" s="299"/>
      <c r="W197" s="299"/>
      <c r="X197" s="299"/>
      <c r="Y197" s="299"/>
      <c r="Z197" s="299"/>
      <c r="AA197" s="299"/>
      <c r="AB197" s="299"/>
      <c r="AC197" s="299"/>
      <c r="AD197" s="299"/>
      <c r="AE197" s="299"/>
    </row>
    <row r="198" spans="16:31" s="297" customFormat="1" ht="11.85" customHeight="1" x14ac:dyDescent="0.2">
      <c r="P198" s="298"/>
      <c r="Q198" s="298"/>
      <c r="R198" s="299"/>
      <c r="S198" s="299"/>
      <c r="T198" s="299"/>
      <c r="U198" s="299"/>
      <c r="V198" s="299"/>
      <c r="W198" s="299"/>
      <c r="X198" s="299"/>
      <c r="Y198" s="299"/>
      <c r="Z198" s="299"/>
      <c r="AA198" s="299"/>
      <c r="AB198" s="299"/>
      <c r="AC198" s="299"/>
      <c r="AD198" s="299"/>
      <c r="AE198" s="299"/>
    </row>
    <row r="199" spans="16:31" s="297" customFormat="1" ht="11.85" customHeight="1" x14ac:dyDescent="0.2">
      <c r="P199" s="298"/>
      <c r="Q199" s="298"/>
      <c r="R199" s="299"/>
      <c r="S199" s="299"/>
      <c r="T199" s="299"/>
      <c r="U199" s="299"/>
      <c r="V199" s="299"/>
      <c r="W199" s="299"/>
      <c r="X199" s="299"/>
      <c r="Y199" s="299"/>
      <c r="Z199" s="299"/>
      <c r="AA199" s="299"/>
      <c r="AB199" s="299"/>
      <c r="AC199" s="299"/>
      <c r="AD199" s="299"/>
      <c r="AE199" s="299"/>
    </row>
    <row r="200" spans="16:31" s="297" customFormat="1" ht="11.85" customHeight="1" x14ac:dyDescent="0.2">
      <c r="P200" s="298"/>
      <c r="Q200" s="298"/>
      <c r="R200" s="299"/>
      <c r="S200" s="299"/>
      <c r="T200" s="299"/>
      <c r="U200" s="299"/>
      <c r="V200" s="299"/>
      <c r="W200" s="299"/>
      <c r="X200" s="299"/>
      <c r="Y200" s="299"/>
      <c r="Z200" s="299"/>
      <c r="AA200" s="299"/>
      <c r="AB200" s="299"/>
      <c r="AC200" s="299"/>
      <c r="AD200" s="299"/>
      <c r="AE200" s="299"/>
    </row>
    <row r="201" spans="16:31" s="297" customFormat="1" ht="11.85" customHeight="1" x14ac:dyDescent="0.2">
      <c r="P201" s="298"/>
      <c r="Q201" s="298"/>
      <c r="R201" s="299"/>
      <c r="S201" s="299"/>
      <c r="T201" s="299"/>
      <c r="U201" s="299"/>
      <c r="V201" s="299"/>
      <c r="W201" s="299"/>
      <c r="X201" s="299"/>
      <c r="Y201" s="299"/>
      <c r="Z201" s="299"/>
      <c r="AA201" s="299"/>
      <c r="AB201" s="299"/>
      <c r="AC201" s="299"/>
      <c r="AD201" s="299"/>
      <c r="AE201" s="299"/>
    </row>
    <row r="202" spans="16:31" s="297" customFormat="1" ht="11.85" customHeight="1" x14ac:dyDescent="0.2">
      <c r="P202" s="298"/>
      <c r="Q202" s="298"/>
      <c r="R202" s="299"/>
      <c r="S202" s="299"/>
      <c r="T202" s="299"/>
      <c r="U202" s="299"/>
      <c r="V202" s="299"/>
      <c r="W202" s="299"/>
      <c r="X202" s="299"/>
      <c r="Y202" s="299"/>
      <c r="Z202" s="299"/>
      <c r="AA202" s="299"/>
      <c r="AB202" s="299"/>
      <c r="AC202" s="299"/>
      <c r="AD202" s="299"/>
      <c r="AE202" s="299"/>
    </row>
    <row r="203" spans="16:31" s="297" customFormat="1" ht="11.85" customHeight="1" x14ac:dyDescent="0.2">
      <c r="P203" s="298"/>
      <c r="Q203" s="298"/>
      <c r="R203" s="299"/>
      <c r="S203" s="299"/>
      <c r="T203" s="299"/>
      <c r="U203" s="299"/>
      <c r="V203" s="299"/>
      <c r="W203" s="299"/>
      <c r="X203" s="299"/>
      <c r="Y203" s="299"/>
      <c r="Z203" s="299"/>
      <c r="AA203" s="299"/>
      <c r="AB203" s="299"/>
      <c r="AC203" s="299"/>
      <c r="AD203" s="299"/>
      <c r="AE203" s="299"/>
    </row>
    <row r="204" spans="16:31" s="297" customFormat="1" ht="11.85" customHeight="1" x14ac:dyDescent="0.2">
      <c r="P204" s="298"/>
      <c r="Q204" s="298"/>
      <c r="R204" s="299"/>
      <c r="S204" s="299"/>
      <c r="T204" s="299"/>
      <c r="U204" s="299"/>
      <c r="V204" s="299"/>
      <c r="W204" s="299"/>
      <c r="X204" s="299"/>
      <c r="Y204" s="299"/>
      <c r="Z204" s="299"/>
      <c r="AA204" s="299"/>
      <c r="AB204" s="299"/>
      <c r="AC204" s="299"/>
      <c r="AD204" s="299"/>
      <c r="AE204" s="299"/>
    </row>
    <row r="205" spans="16:31" s="297" customFormat="1" ht="11.85" customHeight="1" x14ac:dyDescent="0.2">
      <c r="P205" s="298"/>
      <c r="Q205" s="298"/>
      <c r="R205" s="299"/>
      <c r="S205" s="299"/>
      <c r="T205" s="299"/>
      <c r="U205" s="299"/>
      <c r="V205" s="299"/>
      <c r="W205" s="299"/>
      <c r="X205" s="299"/>
      <c r="Y205" s="299"/>
      <c r="Z205" s="299"/>
      <c r="AA205" s="299"/>
      <c r="AB205" s="299"/>
      <c r="AC205" s="299"/>
      <c r="AD205" s="299"/>
      <c r="AE205" s="299"/>
    </row>
    <row r="206" spans="16:31" s="297" customFormat="1" ht="11.85" customHeight="1" x14ac:dyDescent="0.2">
      <c r="P206" s="298"/>
      <c r="Q206" s="298"/>
      <c r="R206" s="299"/>
      <c r="S206" s="299"/>
      <c r="T206" s="299"/>
      <c r="U206" s="299"/>
      <c r="V206" s="299"/>
      <c r="W206" s="299"/>
      <c r="X206" s="299"/>
      <c r="Y206" s="299"/>
      <c r="Z206" s="299"/>
      <c r="AA206" s="299"/>
      <c r="AB206" s="299"/>
      <c r="AC206" s="299"/>
      <c r="AD206" s="299"/>
      <c r="AE206" s="299"/>
    </row>
    <row r="207" spans="16:31" s="297" customFormat="1" ht="11.85" customHeight="1" x14ac:dyDescent="0.2">
      <c r="P207" s="298"/>
      <c r="Q207" s="298"/>
      <c r="R207" s="299"/>
      <c r="S207" s="299"/>
      <c r="T207" s="299"/>
      <c r="U207" s="299"/>
      <c r="V207" s="299"/>
      <c r="W207" s="299"/>
      <c r="X207" s="299"/>
      <c r="Y207" s="299"/>
      <c r="Z207" s="299"/>
      <c r="AA207" s="299"/>
      <c r="AB207" s="299"/>
      <c r="AC207" s="299"/>
      <c r="AD207" s="299"/>
      <c r="AE207" s="299"/>
    </row>
    <row r="208" spans="16:31" s="297" customFormat="1" ht="11.85" customHeight="1" x14ac:dyDescent="0.2">
      <c r="P208" s="298"/>
      <c r="Q208" s="298"/>
      <c r="R208" s="299"/>
      <c r="S208" s="299"/>
      <c r="T208" s="299"/>
      <c r="U208" s="299"/>
      <c r="V208" s="299"/>
      <c r="W208" s="299"/>
      <c r="X208" s="299"/>
      <c r="Y208" s="299"/>
      <c r="Z208" s="299"/>
      <c r="AA208" s="299"/>
      <c r="AB208" s="299"/>
      <c r="AC208" s="299"/>
      <c r="AD208" s="299"/>
      <c r="AE208" s="299"/>
    </row>
    <row r="209" spans="16:31" s="297" customFormat="1" ht="11.85" customHeight="1" x14ac:dyDescent="0.2">
      <c r="P209" s="298"/>
      <c r="Q209" s="298"/>
      <c r="R209" s="299"/>
      <c r="S209" s="299"/>
      <c r="T209" s="299"/>
      <c r="U209" s="299"/>
      <c r="V209" s="299"/>
      <c r="W209" s="299"/>
      <c r="X209" s="299"/>
      <c r="Y209" s="299"/>
      <c r="Z209" s="299"/>
      <c r="AA209" s="299"/>
      <c r="AB209" s="299"/>
      <c r="AC209" s="299"/>
      <c r="AD209" s="299"/>
      <c r="AE209" s="299"/>
    </row>
    <row r="210" spans="16:31" s="297" customFormat="1" ht="11.85" customHeight="1" x14ac:dyDescent="0.2">
      <c r="P210" s="298"/>
      <c r="Q210" s="298"/>
      <c r="R210" s="299"/>
      <c r="S210" s="299"/>
      <c r="T210" s="299"/>
      <c r="U210" s="299"/>
      <c r="V210" s="299"/>
      <c r="W210" s="299"/>
      <c r="X210" s="299"/>
      <c r="Y210" s="299"/>
      <c r="Z210" s="299"/>
      <c r="AA210" s="299"/>
      <c r="AB210" s="299"/>
      <c r="AC210" s="299"/>
      <c r="AD210" s="299"/>
      <c r="AE210" s="299"/>
    </row>
    <row r="211" spans="16:31" s="297" customFormat="1" ht="11.85" customHeight="1" x14ac:dyDescent="0.2">
      <c r="P211" s="298"/>
      <c r="Q211" s="298"/>
      <c r="R211" s="299"/>
      <c r="S211" s="299"/>
      <c r="T211" s="299"/>
      <c r="U211" s="299"/>
      <c r="V211" s="299"/>
      <c r="W211" s="299"/>
      <c r="X211" s="299"/>
      <c r="Y211" s="299"/>
      <c r="Z211" s="299"/>
      <c r="AA211" s="299"/>
      <c r="AB211" s="299"/>
      <c r="AC211" s="299"/>
      <c r="AD211" s="299"/>
      <c r="AE211" s="299"/>
    </row>
    <row r="212" spans="16:31" s="297" customFormat="1" ht="11.85" customHeight="1" x14ac:dyDescent="0.2">
      <c r="P212" s="298"/>
      <c r="Q212" s="298"/>
      <c r="R212" s="299"/>
      <c r="S212" s="299"/>
      <c r="T212" s="299"/>
      <c r="U212" s="299"/>
      <c r="V212" s="299"/>
      <c r="W212" s="299"/>
      <c r="X212" s="299"/>
      <c r="Y212" s="299"/>
      <c r="Z212" s="299"/>
      <c r="AA212" s="299"/>
      <c r="AB212" s="299"/>
      <c r="AC212" s="299"/>
      <c r="AD212" s="299"/>
      <c r="AE212" s="299"/>
    </row>
    <row r="213" spans="16:31" s="297" customFormat="1" ht="11.85" customHeight="1" x14ac:dyDescent="0.2">
      <c r="P213" s="298"/>
      <c r="Q213" s="298"/>
      <c r="R213" s="299"/>
      <c r="S213" s="299"/>
      <c r="T213" s="299"/>
      <c r="U213" s="299"/>
      <c r="V213" s="299"/>
      <c r="W213" s="299"/>
      <c r="X213" s="299"/>
      <c r="Y213" s="299"/>
      <c r="Z213" s="299"/>
      <c r="AA213" s="299"/>
      <c r="AB213" s="299"/>
      <c r="AC213" s="299"/>
      <c r="AD213" s="299"/>
      <c r="AE213" s="299"/>
    </row>
    <row r="214" spans="16:31" s="297" customFormat="1" ht="11.85" customHeight="1" x14ac:dyDescent="0.2">
      <c r="P214" s="298"/>
      <c r="Q214" s="298"/>
      <c r="R214" s="299"/>
      <c r="S214" s="299"/>
      <c r="T214" s="299"/>
      <c r="U214" s="299"/>
      <c r="V214" s="299"/>
      <c r="W214" s="299"/>
      <c r="X214" s="299"/>
      <c r="Y214" s="299"/>
      <c r="Z214" s="299"/>
      <c r="AA214" s="299"/>
      <c r="AB214" s="299"/>
      <c r="AC214" s="299"/>
      <c r="AD214" s="299"/>
      <c r="AE214" s="299"/>
    </row>
    <row r="215" spans="16:31" s="297" customFormat="1" ht="11.85" customHeight="1" x14ac:dyDescent="0.2">
      <c r="P215" s="298"/>
      <c r="Q215" s="298"/>
      <c r="R215" s="299"/>
      <c r="S215" s="299"/>
      <c r="T215" s="299"/>
      <c r="U215" s="299"/>
      <c r="V215" s="299"/>
      <c r="W215" s="299"/>
      <c r="X215" s="299"/>
      <c r="Y215" s="299"/>
      <c r="Z215" s="299"/>
      <c r="AA215" s="299"/>
      <c r="AB215" s="299"/>
      <c r="AC215" s="299"/>
      <c r="AD215" s="299"/>
      <c r="AE215" s="299"/>
    </row>
    <row r="216" spans="16:31" s="297" customFormat="1" ht="11.85" customHeight="1" x14ac:dyDescent="0.2">
      <c r="P216" s="298"/>
      <c r="Q216" s="298"/>
      <c r="R216" s="299"/>
      <c r="S216" s="299"/>
      <c r="T216" s="299"/>
      <c r="U216" s="299"/>
      <c r="V216" s="299"/>
      <c r="W216" s="299"/>
      <c r="X216" s="299"/>
      <c r="Y216" s="299"/>
      <c r="Z216" s="299"/>
      <c r="AA216" s="299"/>
      <c r="AB216" s="299"/>
      <c r="AC216" s="299"/>
      <c r="AD216" s="299"/>
      <c r="AE216" s="299"/>
    </row>
    <row r="217" spans="16:31" s="297" customFormat="1" ht="11.85" customHeight="1" x14ac:dyDescent="0.2">
      <c r="P217" s="298"/>
      <c r="Q217" s="298"/>
      <c r="R217" s="299"/>
      <c r="S217" s="299"/>
      <c r="T217" s="299"/>
      <c r="U217" s="299"/>
      <c r="V217" s="299"/>
      <c r="W217" s="299"/>
      <c r="X217" s="299"/>
      <c r="Y217" s="299"/>
      <c r="Z217" s="299"/>
      <c r="AA217" s="299"/>
      <c r="AB217" s="299"/>
      <c r="AC217" s="299"/>
      <c r="AD217" s="299"/>
      <c r="AE217" s="299"/>
    </row>
    <row r="218" spans="16:31" s="297" customFormat="1" ht="11.85" customHeight="1" x14ac:dyDescent="0.2">
      <c r="P218" s="298"/>
      <c r="Q218" s="298"/>
      <c r="R218" s="299"/>
      <c r="S218" s="299"/>
      <c r="T218" s="299"/>
      <c r="U218" s="299"/>
      <c r="V218" s="299"/>
      <c r="W218" s="299"/>
      <c r="X218" s="299"/>
      <c r="Y218" s="299"/>
      <c r="Z218" s="299"/>
      <c r="AA218" s="299"/>
      <c r="AB218" s="299"/>
      <c r="AC218" s="299"/>
      <c r="AD218" s="299"/>
      <c r="AE218" s="299"/>
    </row>
    <row r="219" spans="16:31" s="297" customFormat="1" ht="11.85" customHeight="1" x14ac:dyDescent="0.2">
      <c r="P219" s="298"/>
      <c r="Q219" s="298"/>
      <c r="R219" s="299"/>
      <c r="S219" s="299"/>
      <c r="T219" s="299"/>
      <c r="U219" s="299"/>
      <c r="V219" s="299"/>
      <c r="W219" s="299"/>
      <c r="X219" s="299"/>
      <c r="Y219" s="299"/>
      <c r="Z219" s="299"/>
      <c r="AA219" s="299"/>
      <c r="AB219" s="299"/>
      <c r="AC219" s="299"/>
      <c r="AD219" s="299"/>
      <c r="AE219" s="299"/>
    </row>
    <row r="220" spans="16:31" s="297" customFormat="1" ht="11.85" customHeight="1" x14ac:dyDescent="0.2">
      <c r="P220" s="298"/>
      <c r="Q220" s="298"/>
      <c r="R220" s="299"/>
      <c r="S220" s="299"/>
      <c r="T220" s="299"/>
      <c r="U220" s="299"/>
      <c r="V220" s="299"/>
      <c r="W220" s="299"/>
      <c r="X220" s="299"/>
      <c r="Y220" s="299"/>
      <c r="Z220" s="299"/>
      <c r="AA220" s="299"/>
      <c r="AB220" s="299"/>
      <c r="AC220" s="299"/>
      <c r="AD220" s="299"/>
      <c r="AE220" s="299"/>
    </row>
    <row r="221" spans="16:31" s="297" customFormat="1" ht="11.85" customHeight="1" x14ac:dyDescent="0.2">
      <c r="P221" s="298"/>
      <c r="Q221" s="298"/>
      <c r="R221" s="299"/>
      <c r="S221" s="299"/>
      <c r="T221" s="299"/>
      <c r="U221" s="299"/>
      <c r="V221" s="299"/>
      <c r="W221" s="299"/>
      <c r="X221" s="299"/>
      <c r="Y221" s="299"/>
      <c r="Z221" s="299"/>
      <c r="AA221" s="299"/>
      <c r="AB221" s="299"/>
      <c r="AC221" s="299"/>
      <c r="AD221" s="299"/>
      <c r="AE221" s="299"/>
    </row>
    <row r="222" spans="16:31" s="297" customFormat="1" ht="11.85" customHeight="1" x14ac:dyDescent="0.2">
      <c r="P222" s="298"/>
      <c r="Q222" s="298"/>
      <c r="R222" s="299"/>
      <c r="S222" s="299"/>
      <c r="T222" s="299"/>
      <c r="U222" s="299"/>
      <c r="V222" s="299"/>
      <c r="W222" s="299"/>
      <c r="X222" s="299"/>
      <c r="Y222" s="299"/>
      <c r="Z222" s="299"/>
      <c r="AA222" s="299"/>
      <c r="AB222" s="299"/>
      <c r="AC222" s="299"/>
      <c r="AD222" s="299"/>
      <c r="AE222" s="299"/>
    </row>
    <row r="223" spans="16:31" s="297" customFormat="1" ht="11.85" customHeight="1" x14ac:dyDescent="0.2">
      <c r="P223" s="298"/>
      <c r="Q223" s="298"/>
      <c r="R223" s="299"/>
      <c r="S223" s="299"/>
      <c r="T223" s="299"/>
      <c r="U223" s="299"/>
      <c r="V223" s="299"/>
      <c r="W223" s="299"/>
      <c r="X223" s="299"/>
      <c r="Y223" s="299"/>
      <c r="Z223" s="299"/>
      <c r="AA223" s="299"/>
      <c r="AB223" s="299"/>
      <c r="AC223" s="299"/>
      <c r="AD223" s="299"/>
      <c r="AE223" s="299"/>
    </row>
    <row r="224" spans="16:31" s="297" customFormat="1" ht="11.85" customHeight="1" x14ac:dyDescent="0.2">
      <c r="P224" s="298"/>
      <c r="Q224" s="298"/>
      <c r="R224" s="299"/>
      <c r="S224" s="299"/>
      <c r="T224" s="299"/>
      <c r="U224" s="299"/>
      <c r="V224" s="299"/>
      <c r="W224" s="299"/>
      <c r="X224" s="299"/>
      <c r="Y224" s="299"/>
      <c r="Z224" s="299"/>
      <c r="AA224" s="299"/>
      <c r="AB224" s="299"/>
      <c r="AC224" s="299"/>
      <c r="AD224" s="299"/>
      <c r="AE224" s="299"/>
    </row>
    <row r="225" spans="16:31" s="297" customFormat="1" ht="11.85" customHeight="1" x14ac:dyDescent="0.2">
      <c r="P225" s="298"/>
      <c r="Q225" s="298"/>
      <c r="R225" s="299"/>
      <c r="S225" s="299"/>
      <c r="T225" s="299"/>
      <c r="U225" s="299"/>
      <c r="V225" s="299"/>
      <c r="W225" s="299"/>
      <c r="X225" s="299"/>
      <c r="Y225" s="299"/>
      <c r="Z225" s="299"/>
      <c r="AA225" s="299"/>
      <c r="AB225" s="299"/>
      <c r="AC225" s="299"/>
      <c r="AD225" s="299"/>
      <c r="AE225" s="299"/>
    </row>
    <row r="226" spans="16:31" s="297" customFormat="1" ht="11.85" customHeight="1" x14ac:dyDescent="0.2">
      <c r="P226" s="298"/>
      <c r="Q226" s="298"/>
      <c r="R226" s="299"/>
      <c r="S226" s="299"/>
      <c r="T226" s="299"/>
      <c r="U226" s="299"/>
      <c r="V226" s="299"/>
      <c r="W226" s="299"/>
      <c r="X226" s="299"/>
      <c r="Y226" s="299"/>
      <c r="Z226" s="299"/>
      <c r="AA226" s="299"/>
      <c r="AB226" s="299"/>
      <c r="AC226" s="299"/>
      <c r="AD226" s="299"/>
      <c r="AE226" s="299"/>
    </row>
    <row r="227" spans="16:31" s="297" customFormat="1" ht="11.85" customHeight="1" x14ac:dyDescent="0.2">
      <c r="P227" s="298"/>
      <c r="Q227" s="298"/>
      <c r="R227" s="299"/>
      <c r="S227" s="299"/>
      <c r="T227" s="299"/>
      <c r="U227" s="299"/>
      <c r="V227" s="299"/>
      <c r="W227" s="299"/>
      <c r="X227" s="299"/>
      <c r="Y227" s="299"/>
      <c r="Z227" s="299"/>
      <c r="AA227" s="299"/>
      <c r="AB227" s="299"/>
      <c r="AC227" s="299"/>
      <c r="AD227" s="299"/>
      <c r="AE227" s="299"/>
    </row>
    <row r="228" spans="16:31" s="297" customFormat="1" ht="11.85" customHeight="1" x14ac:dyDescent="0.2">
      <c r="P228" s="298"/>
      <c r="Q228" s="298"/>
      <c r="R228" s="299"/>
      <c r="S228" s="299"/>
      <c r="T228" s="299"/>
      <c r="U228" s="299"/>
      <c r="V228" s="299"/>
      <c r="W228" s="299"/>
      <c r="X228" s="299"/>
      <c r="Y228" s="299"/>
      <c r="Z228" s="299"/>
      <c r="AA228" s="299"/>
      <c r="AB228" s="299"/>
      <c r="AC228" s="299"/>
      <c r="AD228" s="299"/>
      <c r="AE228" s="299"/>
    </row>
    <row r="229" spans="16:31" s="297" customFormat="1" ht="11.85" customHeight="1" x14ac:dyDescent="0.2">
      <c r="P229" s="298"/>
      <c r="Q229" s="298"/>
      <c r="R229" s="299"/>
      <c r="S229" s="299"/>
      <c r="T229" s="299"/>
      <c r="U229" s="299"/>
      <c r="V229" s="299"/>
      <c r="W229" s="299"/>
      <c r="X229" s="299"/>
      <c r="Y229" s="299"/>
      <c r="Z229" s="299"/>
      <c r="AA229" s="299"/>
      <c r="AB229" s="299"/>
      <c r="AC229" s="299"/>
      <c r="AD229" s="299"/>
      <c r="AE229" s="299"/>
    </row>
    <row r="230" spans="16:31" s="297" customFormat="1" ht="11.85" customHeight="1" x14ac:dyDescent="0.2">
      <c r="P230" s="298"/>
      <c r="Q230" s="298"/>
      <c r="R230" s="299"/>
      <c r="S230" s="299"/>
      <c r="T230" s="299"/>
      <c r="U230" s="299"/>
      <c r="V230" s="299"/>
      <c r="W230" s="299"/>
      <c r="X230" s="299"/>
      <c r="Y230" s="299"/>
      <c r="Z230" s="299"/>
      <c r="AA230" s="299"/>
      <c r="AB230" s="299"/>
      <c r="AC230" s="299"/>
      <c r="AD230" s="299"/>
      <c r="AE230" s="299"/>
    </row>
    <row r="231" spans="16:31" s="297" customFormat="1" ht="11.85" customHeight="1" x14ac:dyDescent="0.2">
      <c r="P231" s="298"/>
      <c r="Q231" s="298"/>
      <c r="R231" s="299"/>
      <c r="S231" s="299"/>
      <c r="T231" s="299"/>
      <c r="U231" s="299"/>
      <c r="V231" s="299"/>
      <c r="W231" s="299"/>
      <c r="X231" s="299"/>
      <c r="Y231" s="299"/>
      <c r="Z231" s="299"/>
      <c r="AA231" s="299"/>
      <c r="AB231" s="299"/>
      <c r="AC231" s="299"/>
      <c r="AD231" s="299"/>
      <c r="AE231" s="299"/>
    </row>
    <row r="232" spans="16:31" s="297" customFormat="1" ht="11.85" customHeight="1" x14ac:dyDescent="0.2">
      <c r="P232" s="298"/>
      <c r="Q232" s="298"/>
      <c r="R232" s="299"/>
      <c r="S232" s="299"/>
      <c r="T232" s="299"/>
      <c r="U232" s="299"/>
      <c r="V232" s="299"/>
      <c r="W232" s="299"/>
      <c r="X232" s="299"/>
      <c r="Y232" s="299"/>
      <c r="Z232" s="299"/>
      <c r="AA232" s="299"/>
      <c r="AB232" s="299"/>
      <c r="AC232" s="299"/>
      <c r="AD232" s="299"/>
      <c r="AE232" s="299"/>
    </row>
    <row r="233" spans="16:31" s="297" customFormat="1" ht="11.85" customHeight="1" x14ac:dyDescent="0.2">
      <c r="P233" s="298"/>
      <c r="Q233" s="298"/>
      <c r="R233" s="299"/>
      <c r="S233" s="299"/>
      <c r="T233" s="299"/>
      <c r="U233" s="299"/>
      <c r="V233" s="299"/>
      <c r="W233" s="299"/>
      <c r="X233" s="299"/>
      <c r="Y233" s="299"/>
      <c r="Z233" s="299"/>
      <c r="AA233" s="299"/>
      <c r="AB233" s="299"/>
      <c r="AC233" s="299"/>
      <c r="AD233" s="299"/>
      <c r="AE233" s="299"/>
    </row>
    <row r="234" spans="16:31" s="297" customFormat="1" ht="11.85" customHeight="1" x14ac:dyDescent="0.2">
      <c r="P234" s="298"/>
      <c r="Q234" s="298"/>
      <c r="R234" s="299"/>
      <c r="S234" s="299"/>
      <c r="T234" s="299"/>
      <c r="U234" s="299"/>
      <c r="V234" s="299"/>
      <c r="W234" s="299"/>
      <c r="X234" s="299"/>
      <c r="Y234" s="299"/>
      <c r="Z234" s="299"/>
      <c r="AA234" s="299"/>
      <c r="AB234" s="299"/>
      <c r="AC234" s="299"/>
      <c r="AD234" s="299"/>
      <c r="AE234" s="299"/>
    </row>
    <row r="235" spans="16:31" s="297" customFormat="1" ht="11.85" customHeight="1" x14ac:dyDescent="0.2">
      <c r="P235" s="298"/>
      <c r="Q235" s="298"/>
      <c r="R235" s="299"/>
      <c r="S235" s="299"/>
      <c r="T235" s="299"/>
      <c r="U235" s="299"/>
      <c r="V235" s="299"/>
      <c r="W235" s="299"/>
      <c r="X235" s="299"/>
      <c r="Y235" s="299"/>
      <c r="Z235" s="299"/>
      <c r="AA235" s="299"/>
      <c r="AB235" s="299"/>
      <c r="AC235" s="299"/>
      <c r="AD235" s="299"/>
      <c r="AE235" s="299"/>
    </row>
    <row r="236" spans="16:31" s="297" customFormat="1" ht="11.85" customHeight="1" x14ac:dyDescent="0.2">
      <c r="P236" s="298"/>
      <c r="Q236" s="298"/>
      <c r="R236" s="299"/>
      <c r="S236" s="299"/>
      <c r="T236" s="299"/>
      <c r="U236" s="299"/>
      <c r="V236" s="299"/>
      <c r="W236" s="299"/>
      <c r="X236" s="299"/>
      <c r="Y236" s="299"/>
      <c r="Z236" s="299"/>
      <c r="AA236" s="299"/>
      <c r="AB236" s="299"/>
      <c r="AC236" s="299"/>
      <c r="AD236" s="299"/>
      <c r="AE236" s="299"/>
    </row>
    <row r="237" spans="16:31" s="297" customFormat="1" ht="11.85" customHeight="1" x14ac:dyDescent="0.2">
      <c r="P237" s="298"/>
      <c r="Q237" s="298"/>
      <c r="R237" s="299"/>
      <c r="S237" s="299"/>
      <c r="T237" s="299"/>
      <c r="U237" s="299"/>
      <c r="V237" s="299"/>
      <c r="W237" s="299"/>
      <c r="X237" s="299"/>
      <c r="Y237" s="299"/>
      <c r="Z237" s="299"/>
      <c r="AA237" s="299"/>
      <c r="AB237" s="299"/>
      <c r="AC237" s="299"/>
      <c r="AD237" s="299"/>
      <c r="AE237" s="299"/>
    </row>
    <row r="238" spans="16:31" s="297" customFormat="1" ht="11.85" customHeight="1" x14ac:dyDescent="0.2">
      <c r="P238" s="298"/>
      <c r="Q238" s="298"/>
      <c r="R238" s="299"/>
      <c r="S238" s="299"/>
      <c r="T238" s="299"/>
      <c r="U238" s="299"/>
      <c r="V238" s="299"/>
      <c r="W238" s="299"/>
      <c r="X238" s="299"/>
      <c r="Y238" s="299"/>
      <c r="Z238" s="299"/>
      <c r="AA238" s="299"/>
      <c r="AB238" s="299"/>
      <c r="AC238" s="299"/>
      <c r="AD238" s="299"/>
      <c r="AE238" s="299"/>
    </row>
    <row r="239" spans="16:31" s="297" customFormat="1" ht="11.85" customHeight="1" x14ac:dyDescent="0.2">
      <c r="P239" s="298"/>
      <c r="Q239" s="298"/>
      <c r="R239" s="299"/>
      <c r="S239" s="299"/>
      <c r="T239" s="299"/>
      <c r="U239" s="299"/>
      <c r="V239" s="299"/>
      <c r="W239" s="299"/>
      <c r="X239" s="299"/>
      <c r="Y239" s="299"/>
      <c r="Z239" s="299"/>
      <c r="AA239" s="299"/>
      <c r="AB239" s="299"/>
      <c r="AC239" s="299"/>
      <c r="AD239" s="299"/>
      <c r="AE239" s="299"/>
    </row>
    <row r="240" spans="16:31" s="297" customFormat="1" ht="11.85" customHeight="1" x14ac:dyDescent="0.2">
      <c r="P240" s="298"/>
      <c r="Q240" s="298"/>
      <c r="R240" s="299"/>
      <c r="S240" s="299"/>
      <c r="T240" s="299"/>
      <c r="U240" s="299"/>
      <c r="V240" s="299"/>
      <c r="W240" s="299"/>
      <c r="X240" s="299"/>
      <c r="Y240" s="299"/>
      <c r="Z240" s="299"/>
      <c r="AA240" s="299"/>
      <c r="AB240" s="299"/>
      <c r="AC240" s="299"/>
      <c r="AD240" s="299"/>
      <c r="AE240" s="299"/>
    </row>
    <row r="241" spans="16:31" s="297" customFormat="1" ht="11.85" customHeight="1" x14ac:dyDescent="0.2">
      <c r="P241" s="298"/>
      <c r="Q241" s="298"/>
      <c r="R241" s="299"/>
      <c r="S241" s="299"/>
      <c r="T241" s="299"/>
      <c r="U241" s="299"/>
      <c r="V241" s="299"/>
      <c r="W241" s="299"/>
      <c r="X241" s="299"/>
      <c r="Y241" s="299"/>
      <c r="Z241" s="299"/>
      <c r="AA241" s="299"/>
      <c r="AB241" s="299"/>
      <c r="AC241" s="299"/>
      <c r="AD241" s="299"/>
      <c r="AE241" s="299"/>
    </row>
    <row r="242" spans="16:31" s="297" customFormat="1" ht="11.85" customHeight="1" x14ac:dyDescent="0.2">
      <c r="P242" s="298"/>
      <c r="Q242" s="298"/>
      <c r="R242" s="299"/>
      <c r="S242" s="299"/>
      <c r="T242" s="299"/>
      <c r="U242" s="299"/>
      <c r="V242" s="299"/>
      <c r="W242" s="299"/>
      <c r="X242" s="299"/>
      <c r="Y242" s="299"/>
      <c r="Z242" s="299"/>
      <c r="AA242" s="299"/>
      <c r="AB242" s="299"/>
      <c r="AC242" s="299"/>
      <c r="AD242" s="299"/>
      <c r="AE242" s="299"/>
    </row>
    <row r="243" spans="16:31" s="297" customFormat="1" ht="11.85" customHeight="1" x14ac:dyDescent="0.2">
      <c r="P243" s="298"/>
      <c r="Q243" s="298"/>
      <c r="R243" s="299"/>
      <c r="S243" s="299"/>
      <c r="T243" s="299"/>
      <c r="U243" s="299"/>
      <c r="V243" s="299"/>
      <c r="W243" s="299"/>
      <c r="X243" s="299"/>
      <c r="Y243" s="299"/>
      <c r="Z243" s="299"/>
      <c r="AA243" s="299"/>
      <c r="AB243" s="299"/>
      <c r="AC243" s="299"/>
      <c r="AD243" s="299"/>
      <c r="AE243" s="299"/>
    </row>
    <row r="244" spans="16:31" s="297" customFormat="1" ht="11.85" customHeight="1" x14ac:dyDescent="0.2">
      <c r="P244" s="298"/>
      <c r="Q244" s="298"/>
      <c r="R244" s="299"/>
      <c r="S244" s="299"/>
      <c r="T244" s="299"/>
      <c r="U244" s="299"/>
      <c r="V244" s="299"/>
      <c r="W244" s="299"/>
      <c r="X244" s="299"/>
      <c r="Y244" s="299"/>
      <c r="Z244" s="299"/>
      <c r="AA244" s="299"/>
      <c r="AB244" s="299"/>
      <c r="AC244" s="299"/>
      <c r="AD244" s="299"/>
      <c r="AE244" s="299"/>
    </row>
    <row r="245" spans="16:31" s="297" customFormat="1" ht="11.85" customHeight="1" x14ac:dyDescent="0.2">
      <c r="P245" s="298"/>
      <c r="Q245" s="298"/>
      <c r="R245" s="299"/>
      <c r="S245" s="299"/>
      <c r="T245" s="299"/>
      <c r="U245" s="299"/>
      <c r="V245" s="299"/>
      <c r="W245" s="299"/>
      <c r="X245" s="299"/>
      <c r="Y245" s="299"/>
      <c r="Z245" s="299"/>
      <c r="AA245" s="299"/>
      <c r="AB245" s="299"/>
      <c r="AC245" s="299"/>
      <c r="AD245" s="299"/>
      <c r="AE245" s="299"/>
    </row>
    <row r="246" spans="16:31" s="297" customFormat="1" ht="11.85" customHeight="1" x14ac:dyDescent="0.2">
      <c r="P246" s="298"/>
      <c r="Q246" s="298"/>
      <c r="R246" s="299"/>
      <c r="S246" s="299"/>
      <c r="T246" s="299"/>
      <c r="U246" s="299"/>
      <c r="V246" s="299"/>
      <c r="W246" s="299"/>
      <c r="X246" s="299"/>
      <c r="Y246" s="299"/>
      <c r="Z246" s="299"/>
      <c r="AA246" s="299"/>
      <c r="AB246" s="299"/>
      <c r="AC246" s="299"/>
      <c r="AD246" s="299"/>
      <c r="AE246" s="299"/>
    </row>
    <row r="247" spans="16:31" s="297" customFormat="1" ht="11.85" customHeight="1" x14ac:dyDescent="0.2">
      <c r="P247" s="298"/>
      <c r="Q247" s="298"/>
      <c r="R247" s="299"/>
      <c r="S247" s="299"/>
      <c r="T247" s="299"/>
      <c r="U247" s="299"/>
      <c r="V247" s="299"/>
      <c r="W247" s="299"/>
      <c r="X247" s="299"/>
      <c r="Y247" s="299"/>
      <c r="Z247" s="299"/>
      <c r="AA247" s="299"/>
      <c r="AB247" s="299"/>
      <c r="AC247" s="299"/>
      <c r="AD247" s="299"/>
      <c r="AE247" s="299"/>
    </row>
    <row r="248" spans="16:31" s="297" customFormat="1" ht="11.85" customHeight="1" x14ac:dyDescent="0.2">
      <c r="P248" s="298"/>
      <c r="Q248" s="298"/>
      <c r="R248" s="299"/>
      <c r="S248" s="299"/>
      <c r="T248" s="299"/>
      <c r="U248" s="299"/>
      <c r="V248" s="299"/>
      <c r="W248" s="299"/>
      <c r="X248" s="299"/>
      <c r="Y248" s="299"/>
      <c r="Z248" s="299"/>
      <c r="AA248" s="299"/>
      <c r="AB248" s="299"/>
      <c r="AC248" s="299"/>
      <c r="AD248" s="299"/>
      <c r="AE248" s="299"/>
    </row>
    <row r="249" spans="16:31" s="297" customFormat="1" ht="11.85" customHeight="1" x14ac:dyDescent="0.2">
      <c r="P249" s="298"/>
      <c r="Q249" s="298"/>
      <c r="R249" s="299"/>
      <c r="S249" s="299"/>
      <c r="T249" s="299"/>
      <c r="U249" s="299"/>
      <c r="V249" s="299"/>
      <c r="W249" s="299"/>
      <c r="X249" s="299"/>
      <c r="Y249" s="299"/>
      <c r="Z249" s="299"/>
      <c r="AA249" s="299"/>
      <c r="AB249" s="299"/>
      <c r="AC249" s="299"/>
      <c r="AD249" s="299"/>
      <c r="AE249" s="299"/>
    </row>
    <row r="250" spans="16:31" s="297" customFormat="1" ht="11.85" customHeight="1" x14ac:dyDescent="0.2">
      <c r="P250" s="298"/>
      <c r="Q250" s="298"/>
      <c r="R250" s="299"/>
      <c r="S250" s="299"/>
      <c r="T250" s="299"/>
      <c r="U250" s="299"/>
      <c r="V250" s="299"/>
      <c r="W250" s="299"/>
      <c r="X250" s="299"/>
      <c r="Y250" s="299"/>
      <c r="Z250" s="299"/>
      <c r="AA250" s="299"/>
      <c r="AB250" s="299"/>
      <c r="AC250" s="299"/>
      <c r="AD250" s="299"/>
      <c r="AE250" s="299"/>
    </row>
    <row r="251" spans="16:31" s="297" customFormat="1" ht="11.85" customHeight="1" x14ac:dyDescent="0.2">
      <c r="P251" s="298"/>
      <c r="Q251" s="298"/>
      <c r="R251" s="299"/>
      <c r="S251" s="299"/>
      <c r="T251" s="299"/>
      <c r="U251" s="299"/>
      <c r="V251" s="299"/>
      <c r="W251" s="299"/>
      <c r="X251" s="299"/>
      <c r="Y251" s="299"/>
      <c r="Z251" s="299"/>
      <c r="AA251" s="299"/>
      <c r="AB251" s="299"/>
      <c r="AC251" s="299"/>
      <c r="AD251" s="299"/>
      <c r="AE251" s="299"/>
    </row>
    <row r="252" spans="16:31" s="297" customFormat="1" ht="11.85" customHeight="1" x14ac:dyDescent="0.2">
      <c r="P252" s="298"/>
      <c r="Q252" s="298"/>
      <c r="R252" s="299"/>
      <c r="S252" s="299"/>
      <c r="T252" s="299"/>
      <c r="U252" s="299"/>
      <c r="V252" s="299"/>
      <c r="W252" s="299"/>
      <c r="X252" s="299"/>
      <c r="Y252" s="299"/>
      <c r="Z252" s="299"/>
      <c r="AA252" s="299"/>
      <c r="AB252" s="299"/>
      <c r="AC252" s="299"/>
      <c r="AD252" s="299"/>
      <c r="AE252" s="299"/>
    </row>
    <row r="253" spans="16:31" s="297" customFormat="1" ht="11.85" customHeight="1" x14ac:dyDescent="0.2">
      <c r="P253" s="298"/>
      <c r="Q253" s="298"/>
      <c r="R253" s="299"/>
      <c r="S253" s="299"/>
      <c r="T253" s="299"/>
      <c r="U253" s="299"/>
      <c r="V253" s="299"/>
      <c r="W253" s="299"/>
      <c r="X253" s="299"/>
      <c r="Y253" s="299"/>
      <c r="Z253" s="299"/>
      <c r="AA253" s="299"/>
      <c r="AB253" s="299"/>
      <c r="AC253" s="299"/>
      <c r="AD253" s="299"/>
      <c r="AE253" s="299"/>
    </row>
    <row r="254" spans="16:31" s="297" customFormat="1" ht="11.85" customHeight="1" x14ac:dyDescent="0.2">
      <c r="P254" s="298"/>
      <c r="Q254" s="298"/>
      <c r="R254" s="299"/>
      <c r="S254" s="299"/>
      <c r="T254" s="299"/>
      <c r="U254" s="299"/>
      <c r="V254" s="299"/>
      <c r="W254" s="299"/>
      <c r="X254" s="299"/>
      <c r="Y254" s="299"/>
      <c r="Z254" s="299"/>
      <c r="AA254" s="299"/>
      <c r="AB254" s="299"/>
      <c r="AC254" s="299"/>
      <c r="AD254" s="299"/>
      <c r="AE254" s="299"/>
    </row>
    <row r="255" spans="16:31" s="297" customFormat="1" ht="11.85" customHeight="1" x14ac:dyDescent="0.2">
      <c r="P255" s="298"/>
      <c r="Q255" s="298"/>
      <c r="R255" s="299"/>
      <c r="S255" s="299"/>
      <c r="T255" s="299"/>
      <c r="U255" s="299"/>
      <c r="V255" s="299"/>
      <c r="W255" s="299"/>
      <c r="X255" s="299"/>
      <c r="Y255" s="299"/>
      <c r="Z255" s="299"/>
      <c r="AA255" s="299"/>
      <c r="AB255" s="299"/>
      <c r="AC255" s="299"/>
      <c r="AD255" s="299"/>
      <c r="AE255" s="299"/>
    </row>
    <row r="256" spans="16:31" s="297" customFormat="1" ht="11.85" customHeight="1" x14ac:dyDescent="0.2">
      <c r="P256" s="298"/>
      <c r="Q256" s="298"/>
      <c r="R256" s="299"/>
      <c r="S256" s="299"/>
      <c r="T256" s="299"/>
      <c r="U256" s="299"/>
      <c r="V256" s="299"/>
      <c r="W256" s="299"/>
      <c r="X256" s="299"/>
      <c r="Y256" s="299"/>
      <c r="Z256" s="299"/>
      <c r="AA256" s="299"/>
      <c r="AB256" s="299"/>
      <c r="AC256" s="299"/>
      <c r="AD256" s="299"/>
      <c r="AE256" s="299"/>
    </row>
    <row r="257" spans="16:31" s="297" customFormat="1" ht="11.85" customHeight="1" x14ac:dyDescent="0.2">
      <c r="P257" s="298"/>
      <c r="Q257" s="298"/>
      <c r="R257" s="299"/>
      <c r="S257" s="299"/>
      <c r="T257" s="299"/>
      <c r="U257" s="299"/>
      <c r="V257" s="299"/>
      <c r="W257" s="299"/>
      <c r="X257" s="299"/>
      <c r="Y257" s="299"/>
      <c r="Z257" s="299"/>
      <c r="AA257" s="299"/>
      <c r="AB257" s="299"/>
      <c r="AC257" s="299"/>
      <c r="AD257" s="299"/>
      <c r="AE257" s="299"/>
    </row>
    <row r="258" spans="16:31" s="297" customFormat="1" ht="11.85" customHeight="1" x14ac:dyDescent="0.2">
      <c r="P258" s="298"/>
      <c r="Q258" s="298"/>
      <c r="R258" s="299"/>
      <c r="S258" s="299"/>
      <c r="T258" s="299"/>
      <c r="U258" s="299"/>
      <c r="V258" s="299"/>
      <c r="W258" s="299"/>
      <c r="X258" s="299"/>
      <c r="Y258" s="299"/>
      <c r="Z258" s="299"/>
      <c r="AA258" s="299"/>
      <c r="AB258" s="299"/>
      <c r="AC258" s="299"/>
      <c r="AD258" s="299"/>
      <c r="AE258" s="299"/>
    </row>
    <row r="259" spans="16:31" s="297" customFormat="1" ht="11.85" customHeight="1" x14ac:dyDescent="0.2">
      <c r="P259" s="298"/>
      <c r="Q259" s="298"/>
      <c r="R259" s="299"/>
      <c r="S259" s="299"/>
      <c r="T259" s="299"/>
      <c r="U259" s="299"/>
      <c r="V259" s="299"/>
      <c r="W259" s="299"/>
      <c r="X259" s="299"/>
      <c r="Y259" s="299"/>
      <c r="Z259" s="299"/>
      <c r="AA259" s="299"/>
      <c r="AB259" s="299"/>
      <c r="AC259" s="299"/>
      <c r="AD259" s="299"/>
      <c r="AE259" s="299"/>
    </row>
    <row r="260" spans="16:31" s="297" customFormat="1" ht="11.85" customHeight="1" x14ac:dyDescent="0.2">
      <c r="P260" s="298"/>
      <c r="Q260" s="298"/>
      <c r="R260" s="299"/>
      <c r="S260" s="299"/>
      <c r="T260" s="299"/>
      <c r="U260" s="299"/>
      <c r="V260" s="299"/>
      <c r="W260" s="299"/>
      <c r="X260" s="299"/>
      <c r="Y260" s="299"/>
      <c r="Z260" s="299"/>
      <c r="AA260" s="299"/>
      <c r="AB260" s="299"/>
      <c r="AC260" s="299"/>
      <c r="AD260" s="299"/>
      <c r="AE260" s="299"/>
    </row>
    <row r="261" spans="16:31" s="297" customFormat="1" ht="11.85" customHeight="1" x14ac:dyDescent="0.2">
      <c r="P261" s="298"/>
      <c r="Q261" s="298"/>
      <c r="R261" s="299"/>
      <c r="S261" s="299"/>
      <c r="T261" s="299"/>
      <c r="U261" s="299"/>
      <c r="V261" s="299"/>
      <c r="W261" s="299"/>
      <c r="X261" s="299"/>
      <c r="Y261" s="299"/>
      <c r="Z261" s="299"/>
      <c r="AA261" s="299"/>
      <c r="AB261" s="299"/>
      <c r="AC261" s="299"/>
      <c r="AD261" s="299"/>
      <c r="AE261" s="299"/>
    </row>
    <row r="262" spans="16:31" s="297" customFormat="1" ht="11.85" customHeight="1" x14ac:dyDescent="0.2">
      <c r="P262" s="298"/>
      <c r="Q262" s="298"/>
      <c r="R262" s="299"/>
      <c r="S262" s="299"/>
      <c r="T262" s="299"/>
      <c r="U262" s="299"/>
      <c r="V262" s="299"/>
      <c r="W262" s="299"/>
      <c r="X262" s="299"/>
      <c r="Y262" s="299"/>
      <c r="Z262" s="299"/>
      <c r="AA262" s="299"/>
      <c r="AB262" s="299"/>
      <c r="AC262" s="299"/>
      <c r="AD262" s="299"/>
      <c r="AE262" s="299"/>
    </row>
    <row r="263" spans="16:31" s="297" customFormat="1" ht="11.85" customHeight="1" x14ac:dyDescent="0.2">
      <c r="P263" s="298"/>
      <c r="Q263" s="298"/>
      <c r="R263" s="299"/>
      <c r="S263" s="299"/>
      <c r="T263" s="299"/>
      <c r="U263" s="299"/>
      <c r="V263" s="299"/>
      <c r="W263" s="299"/>
      <c r="X263" s="299"/>
      <c r="Y263" s="299"/>
      <c r="Z263" s="299"/>
      <c r="AA263" s="299"/>
      <c r="AB263" s="299"/>
      <c r="AC263" s="299"/>
      <c r="AD263" s="299"/>
      <c r="AE263" s="299"/>
    </row>
    <row r="264" spans="16:31" s="297" customFormat="1" ht="11.85" customHeight="1" x14ac:dyDescent="0.2">
      <c r="P264" s="298"/>
      <c r="Q264" s="298"/>
      <c r="R264" s="299"/>
      <c r="S264" s="299"/>
      <c r="T264" s="299"/>
      <c r="U264" s="299"/>
      <c r="V264" s="299"/>
      <c r="W264" s="299"/>
      <c r="X264" s="299"/>
      <c r="Y264" s="299"/>
      <c r="Z264" s="299"/>
      <c r="AA264" s="299"/>
      <c r="AB264" s="299"/>
      <c r="AC264" s="299"/>
      <c r="AD264" s="299"/>
      <c r="AE264" s="299"/>
    </row>
    <row r="265" spans="16:31" s="297" customFormat="1" ht="11.85" customHeight="1" x14ac:dyDescent="0.2">
      <c r="P265" s="298"/>
      <c r="Q265" s="298"/>
      <c r="R265" s="299"/>
      <c r="S265" s="299"/>
      <c r="T265" s="299"/>
      <c r="U265" s="299"/>
      <c r="V265" s="299"/>
      <c r="W265" s="299"/>
      <c r="X265" s="299"/>
      <c r="Y265" s="299"/>
      <c r="Z265" s="299"/>
      <c r="AA265" s="299"/>
      <c r="AB265" s="299"/>
      <c r="AC265" s="299"/>
      <c r="AD265" s="299"/>
      <c r="AE265" s="299"/>
    </row>
    <row r="266" spans="16:31" s="297" customFormat="1" ht="11.85" customHeight="1" x14ac:dyDescent="0.2">
      <c r="P266" s="298"/>
      <c r="Q266" s="298"/>
      <c r="R266" s="299"/>
      <c r="S266" s="299"/>
      <c r="T266" s="299"/>
      <c r="U266" s="299"/>
      <c r="V266" s="299"/>
      <c r="W266" s="299"/>
      <c r="X266" s="299"/>
      <c r="Y266" s="299"/>
      <c r="Z266" s="299"/>
      <c r="AA266" s="299"/>
      <c r="AB266" s="299"/>
      <c r="AC266" s="299"/>
      <c r="AD266" s="299"/>
      <c r="AE266" s="299"/>
    </row>
    <row r="267" spans="16:31" s="297" customFormat="1" ht="11.85" customHeight="1" x14ac:dyDescent="0.2">
      <c r="P267" s="298"/>
      <c r="Q267" s="298"/>
      <c r="R267" s="299"/>
      <c r="S267" s="299"/>
      <c r="T267" s="299"/>
      <c r="U267" s="299"/>
      <c r="V267" s="299"/>
      <c r="W267" s="299"/>
      <c r="X267" s="299"/>
      <c r="Y267" s="299"/>
      <c r="Z267" s="299"/>
      <c r="AA267" s="299"/>
      <c r="AB267" s="299"/>
      <c r="AC267" s="299"/>
      <c r="AD267" s="299"/>
      <c r="AE267" s="299"/>
    </row>
    <row r="268" spans="16:31" s="297" customFormat="1" ht="11.85" customHeight="1" x14ac:dyDescent="0.2">
      <c r="P268" s="298"/>
      <c r="Q268" s="298"/>
      <c r="R268" s="299"/>
      <c r="S268" s="299"/>
      <c r="T268" s="299"/>
      <c r="U268" s="299"/>
      <c r="V268" s="299"/>
      <c r="W268" s="299"/>
      <c r="X268" s="299"/>
      <c r="Y268" s="299"/>
      <c r="Z268" s="299"/>
      <c r="AA268" s="299"/>
      <c r="AB268" s="299"/>
      <c r="AC268" s="299"/>
      <c r="AD268" s="299"/>
      <c r="AE268" s="299"/>
    </row>
    <row r="269" spans="16:31" s="297" customFormat="1" ht="11.85" customHeight="1" x14ac:dyDescent="0.2">
      <c r="P269" s="298"/>
      <c r="Q269" s="298"/>
      <c r="R269" s="299"/>
      <c r="S269" s="299"/>
      <c r="T269" s="299"/>
      <c r="U269" s="299"/>
      <c r="V269" s="299"/>
      <c r="W269" s="299"/>
      <c r="X269" s="299"/>
      <c r="Y269" s="299"/>
      <c r="Z269" s="299"/>
      <c r="AA269" s="299"/>
      <c r="AB269" s="299"/>
      <c r="AC269" s="299"/>
      <c r="AD269" s="299"/>
      <c r="AE269" s="299"/>
    </row>
    <row r="270" spans="16:31" s="297" customFormat="1" ht="11.85" customHeight="1" x14ac:dyDescent="0.2">
      <c r="P270" s="298"/>
      <c r="Q270" s="298"/>
      <c r="R270" s="299"/>
      <c r="S270" s="299"/>
      <c r="T270" s="299"/>
      <c r="U270" s="299"/>
      <c r="V270" s="299"/>
      <c r="W270" s="299"/>
      <c r="X270" s="299"/>
      <c r="Y270" s="299"/>
      <c r="Z270" s="299"/>
      <c r="AA270" s="299"/>
      <c r="AB270" s="299"/>
      <c r="AC270" s="299"/>
      <c r="AD270" s="299"/>
      <c r="AE270" s="299"/>
    </row>
    <row r="271" spans="16:31" s="297" customFormat="1" ht="11.85" customHeight="1" x14ac:dyDescent="0.2">
      <c r="P271" s="298"/>
      <c r="Q271" s="298"/>
      <c r="R271" s="299"/>
      <c r="S271" s="299"/>
      <c r="T271" s="299"/>
      <c r="U271" s="299"/>
      <c r="V271" s="299"/>
      <c r="W271" s="299"/>
      <c r="X271" s="299"/>
      <c r="Y271" s="299"/>
      <c r="Z271" s="299"/>
      <c r="AA271" s="299"/>
      <c r="AB271" s="299"/>
      <c r="AC271" s="299"/>
      <c r="AD271" s="299"/>
      <c r="AE271" s="299"/>
    </row>
    <row r="272" spans="16:31" s="297" customFormat="1" ht="11.85" customHeight="1" x14ac:dyDescent="0.2">
      <c r="P272" s="298"/>
      <c r="Q272" s="298"/>
      <c r="R272" s="299"/>
      <c r="S272" s="299"/>
      <c r="T272" s="299"/>
      <c r="U272" s="299"/>
      <c r="V272" s="299"/>
      <c r="W272" s="299"/>
      <c r="X272" s="299"/>
      <c r="Y272" s="299"/>
      <c r="Z272" s="299"/>
      <c r="AA272" s="299"/>
      <c r="AB272" s="299"/>
      <c r="AC272" s="299"/>
      <c r="AD272" s="299"/>
      <c r="AE272" s="299"/>
    </row>
    <row r="273" spans="16:31" s="297" customFormat="1" ht="11.85" customHeight="1" x14ac:dyDescent="0.2">
      <c r="P273" s="298"/>
      <c r="Q273" s="298"/>
      <c r="R273" s="299"/>
      <c r="S273" s="299"/>
      <c r="T273" s="299"/>
      <c r="U273" s="299"/>
      <c r="V273" s="299"/>
      <c r="W273" s="299"/>
      <c r="X273" s="299"/>
      <c r="Y273" s="299"/>
      <c r="Z273" s="299"/>
      <c r="AA273" s="299"/>
      <c r="AB273" s="299"/>
      <c r="AC273" s="299"/>
      <c r="AD273" s="299"/>
      <c r="AE273" s="299"/>
    </row>
    <row r="274" spans="16:31" s="297" customFormat="1" ht="11.85" customHeight="1" x14ac:dyDescent="0.2">
      <c r="P274" s="298"/>
      <c r="Q274" s="298"/>
      <c r="R274" s="299"/>
      <c r="S274" s="299"/>
      <c r="T274" s="299"/>
      <c r="U274" s="299"/>
      <c r="V274" s="299"/>
      <c r="W274" s="299"/>
      <c r="X274" s="299"/>
      <c r="Y274" s="299"/>
      <c r="Z274" s="299"/>
      <c r="AA274" s="299"/>
      <c r="AB274" s="299"/>
      <c r="AC274" s="299"/>
      <c r="AD274" s="299"/>
      <c r="AE274" s="299"/>
    </row>
    <row r="275" spans="16:31" s="297" customFormat="1" ht="11.85" customHeight="1" x14ac:dyDescent="0.2">
      <c r="P275" s="298"/>
      <c r="Q275" s="298"/>
      <c r="R275" s="299"/>
      <c r="S275" s="299"/>
      <c r="T275" s="299"/>
      <c r="U275" s="299"/>
      <c r="V275" s="299"/>
      <c r="W275" s="299"/>
      <c r="X275" s="299"/>
      <c r="Y275" s="299"/>
      <c r="Z275" s="299"/>
      <c r="AA275" s="299"/>
      <c r="AB275" s="299"/>
      <c r="AC275" s="299"/>
      <c r="AD275" s="299"/>
      <c r="AE275" s="299"/>
    </row>
    <row r="276" spans="16:31" s="297" customFormat="1" ht="11.85" customHeight="1" x14ac:dyDescent="0.2">
      <c r="P276" s="298"/>
      <c r="Q276" s="298"/>
      <c r="R276" s="299"/>
      <c r="S276" s="299"/>
      <c r="T276" s="299"/>
      <c r="U276" s="299"/>
      <c r="V276" s="299"/>
      <c r="W276" s="299"/>
      <c r="X276" s="299"/>
      <c r="Y276" s="299"/>
      <c r="Z276" s="299"/>
      <c r="AA276" s="299"/>
      <c r="AB276" s="299"/>
      <c r="AC276" s="299"/>
      <c r="AD276" s="299"/>
      <c r="AE276" s="299"/>
    </row>
    <row r="277" spans="16:31" s="297" customFormat="1" ht="11.85" customHeight="1" x14ac:dyDescent="0.2">
      <c r="P277" s="298"/>
      <c r="Q277" s="298"/>
      <c r="R277" s="299"/>
      <c r="S277" s="299"/>
      <c r="T277" s="299"/>
      <c r="U277" s="299"/>
      <c r="V277" s="299"/>
      <c r="W277" s="299"/>
      <c r="X277" s="299"/>
      <c r="Y277" s="299"/>
      <c r="Z277" s="299"/>
      <c r="AA277" s="299"/>
      <c r="AB277" s="299"/>
      <c r="AC277" s="299"/>
      <c r="AD277" s="299"/>
      <c r="AE277" s="299"/>
    </row>
    <row r="278" spans="16:31" s="297" customFormat="1" ht="11.85" customHeight="1" x14ac:dyDescent="0.2">
      <c r="P278" s="298"/>
      <c r="Q278" s="298"/>
      <c r="R278" s="299"/>
      <c r="S278" s="299"/>
      <c r="T278" s="299"/>
      <c r="U278" s="299"/>
      <c r="V278" s="299"/>
      <c r="W278" s="299"/>
      <c r="X278" s="299"/>
      <c r="Y278" s="299"/>
      <c r="Z278" s="299"/>
      <c r="AA278" s="299"/>
      <c r="AB278" s="299"/>
      <c r="AC278" s="299"/>
      <c r="AD278" s="299"/>
      <c r="AE278" s="299"/>
    </row>
    <row r="279" spans="16:31" s="297" customFormat="1" ht="11.85" customHeight="1" x14ac:dyDescent="0.2">
      <c r="P279" s="298"/>
      <c r="Q279" s="298"/>
      <c r="R279" s="299"/>
      <c r="S279" s="299"/>
      <c r="T279" s="299"/>
      <c r="U279" s="299"/>
      <c r="V279" s="299"/>
      <c r="W279" s="299"/>
      <c r="X279" s="299"/>
      <c r="Y279" s="299"/>
      <c r="Z279" s="299"/>
      <c r="AA279" s="299"/>
      <c r="AB279" s="299"/>
      <c r="AC279" s="299"/>
      <c r="AD279" s="299"/>
      <c r="AE279" s="299"/>
    </row>
    <row r="280" spans="16:31" s="297" customFormat="1" ht="11.85" customHeight="1" x14ac:dyDescent="0.2">
      <c r="P280" s="298"/>
      <c r="Q280" s="298"/>
      <c r="R280" s="299"/>
      <c r="S280" s="299"/>
      <c r="T280" s="299"/>
      <c r="U280" s="299"/>
      <c r="V280" s="299"/>
      <c r="W280" s="299"/>
      <c r="X280" s="299"/>
      <c r="Y280" s="299"/>
      <c r="Z280" s="299"/>
      <c r="AA280" s="299"/>
      <c r="AB280" s="299"/>
      <c r="AC280" s="299"/>
      <c r="AD280" s="299"/>
      <c r="AE280" s="299"/>
    </row>
    <row r="281" spans="16:31" s="297" customFormat="1" ht="11.85" customHeight="1" x14ac:dyDescent="0.2">
      <c r="P281" s="298"/>
      <c r="Q281" s="298"/>
      <c r="R281" s="299"/>
      <c r="S281" s="299"/>
      <c r="T281" s="299"/>
      <c r="U281" s="299"/>
      <c r="V281" s="299"/>
      <c r="W281" s="299"/>
      <c r="X281" s="299"/>
      <c r="Y281" s="299"/>
      <c r="Z281" s="299"/>
      <c r="AA281" s="299"/>
      <c r="AB281" s="299"/>
      <c r="AC281" s="299"/>
      <c r="AD281" s="299"/>
      <c r="AE281" s="299"/>
    </row>
    <row r="282" spans="16:31" s="297" customFormat="1" ht="11.85" customHeight="1" x14ac:dyDescent="0.2">
      <c r="P282" s="298"/>
      <c r="Q282" s="298"/>
      <c r="R282" s="299"/>
      <c r="S282" s="299"/>
      <c r="T282" s="299"/>
      <c r="U282" s="299"/>
      <c r="V282" s="299"/>
      <c r="W282" s="299"/>
      <c r="X282" s="299"/>
      <c r="Y282" s="299"/>
      <c r="Z282" s="299"/>
      <c r="AA282" s="299"/>
      <c r="AB282" s="299"/>
      <c r="AC282" s="299"/>
      <c r="AD282" s="299"/>
      <c r="AE282" s="299"/>
    </row>
    <row r="283" spans="16:31" s="297" customFormat="1" ht="11.85" customHeight="1" x14ac:dyDescent="0.2">
      <c r="P283" s="298"/>
      <c r="Q283" s="298"/>
      <c r="R283" s="299"/>
      <c r="S283" s="299"/>
      <c r="T283" s="299"/>
      <c r="U283" s="299"/>
      <c r="V283" s="299"/>
      <c r="W283" s="299"/>
      <c r="X283" s="299"/>
      <c r="Y283" s="299"/>
      <c r="Z283" s="299"/>
      <c r="AA283" s="299"/>
      <c r="AB283" s="299"/>
      <c r="AC283" s="299"/>
      <c r="AD283" s="299"/>
      <c r="AE283" s="299"/>
    </row>
    <row r="284" spans="16:31" s="297" customFormat="1" ht="11.85" customHeight="1" x14ac:dyDescent="0.2">
      <c r="P284" s="298"/>
      <c r="Q284" s="298"/>
      <c r="R284" s="299"/>
      <c r="S284" s="299"/>
      <c r="T284" s="299"/>
      <c r="U284" s="299"/>
      <c r="V284" s="299"/>
      <c r="W284" s="299"/>
      <c r="X284" s="299"/>
      <c r="Y284" s="299"/>
      <c r="Z284" s="299"/>
      <c r="AA284" s="299"/>
      <c r="AB284" s="299"/>
      <c r="AC284" s="299"/>
      <c r="AD284" s="299"/>
      <c r="AE284" s="299"/>
    </row>
    <row r="285" spans="16:31" s="297" customFormat="1" ht="11.85" customHeight="1" x14ac:dyDescent="0.2">
      <c r="P285" s="298"/>
      <c r="Q285" s="298"/>
      <c r="R285" s="299"/>
      <c r="S285" s="299"/>
      <c r="T285" s="299"/>
      <c r="U285" s="299"/>
      <c r="V285" s="299"/>
      <c r="W285" s="299"/>
      <c r="X285" s="299"/>
      <c r="Y285" s="299"/>
      <c r="Z285" s="299"/>
      <c r="AA285" s="299"/>
      <c r="AB285" s="299"/>
      <c r="AC285" s="299"/>
      <c r="AD285" s="299"/>
      <c r="AE285" s="299"/>
    </row>
    <row r="286" spans="16:31" s="297" customFormat="1" ht="11.85" customHeight="1" x14ac:dyDescent="0.2">
      <c r="P286" s="298"/>
      <c r="Q286" s="298"/>
      <c r="R286" s="299"/>
      <c r="S286" s="299"/>
      <c r="T286" s="299"/>
      <c r="U286" s="299"/>
      <c r="V286" s="299"/>
      <c r="W286" s="299"/>
      <c r="X286" s="299"/>
      <c r="Y286" s="299"/>
      <c r="Z286" s="299"/>
      <c r="AA286" s="299"/>
      <c r="AB286" s="299"/>
      <c r="AC286" s="299"/>
      <c r="AD286" s="299"/>
      <c r="AE286" s="299"/>
    </row>
    <row r="287" spans="16:31" s="297" customFormat="1" ht="11.85" customHeight="1" x14ac:dyDescent="0.2">
      <c r="P287" s="298"/>
      <c r="Q287" s="298"/>
      <c r="R287" s="299"/>
      <c r="S287" s="299"/>
      <c r="T287" s="299"/>
      <c r="U287" s="299"/>
      <c r="V287" s="299"/>
      <c r="W287" s="299"/>
      <c r="X287" s="299"/>
      <c r="Y287" s="299"/>
      <c r="Z287" s="299"/>
      <c r="AA287" s="299"/>
      <c r="AB287" s="299"/>
      <c r="AC287" s="299"/>
      <c r="AD287" s="299"/>
      <c r="AE287" s="299"/>
    </row>
    <row r="288" spans="16:31" s="297" customFormat="1" ht="11.85" customHeight="1" x14ac:dyDescent="0.2">
      <c r="P288" s="298"/>
      <c r="Q288" s="298"/>
      <c r="R288" s="299"/>
      <c r="S288" s="299"/>
      <c r="T288" s="299"/>
      <c r="U288" s="299"/>
      <c r="V288" s="299"/>
      <c r="W288" s="299"/>
      <c r="X288" s="299"/>
      <c r="Y288" s="299"/>
      <c r="Z288" s="299"/>
      <c r="AA288" s="299"/>
      <c r="AB288" s="299"/>
      <c r="AC288" s="299"/>
      <c r="AD288" s="299"/>
      <c r="AE288" s="299"/>
    </row>
    <row r="289" spans="16:31" s="297" customFormat="1" ht="11.85" customHeight="1" x14ac:dyDescent="0.2">
      <c r="P289" s="298"/>
      <c r="Q289" s="298"/>
      <c r="R289" s="299"/>
      <c r="S289" s="299"/>
      <c r="T289" s="299"/>
      <c r="U289" s="299"/>
      <c r="V289" s="299"/>
      <c r="W289" s="299"/>
      <c r="X289" s="299"/>
      <c r="Y289" s="299"/>
      <c r="Z289" s="299"/>
      <c r="AA289" s="299"/>
      <c r="AB289" s="299"/>
      <c r="AC289" s="299"/>
      <c r="AD289" s="299"/>
      <c r="AE289" s="299"/>
    </row>
    <row r="290" spans="16:31" s="297" customFormat="1" ht="11.85" customHeight="1" x14ac:dyDescent="0.2">
      <c r="P290" s="298"/>
      <c r="Q290" s="298"/>
      <c r="R290" s="299"/>
      <c r="S290" s="299"/>
      <c r="T290" s="299"/>
      <c r="U290" s="299"/>
      <c r="V290" s="299"/>
      <c r="W290" s="299"/>
      <c r="X290" s="299"/>
      <c r="Y290" s="299"/>
      <c r="Z290" s="299"/>
      <c r="AA290" s="299"/>
      <c r="AB290" s="299"/>
      <c r="AC290" s="299"/>
      <c r="AD290" s="299"/>
      <c r="AE290" s="299"/>
    </row>
    <row r="291" spans="16:31" s="297" customFormat="1" ht="11.85" customHeight="1" x14ac:dyDescent="0.2">
      <c r="P291" s="298"/>
      <c r="Q291" s="298"/>
      <c r="R291" s="299"/>
      <c r="S291" s="299"/>
      <c r="T291" s="299"/>
      <c r="U291" s="299"/>
      <c r="V291" s="299"/>
      <c r="W291" s="299"/>
      <c r="X291" s="299"/>
      <c r="Y291" s="299"/>
      <c r="Z291" s="299"/>
      <c r="AA291" s="299"/>
      <c r="AB291" s="299"/>
      <c r="AC291" s="299"/>
      <c r="AD291" s="299"/>
      <c r="AE291" s="299"/>
    </row>
    <row r="292" spans="16:31" s="297" customFormat="1" ht="11.85" customHeight="1" x14ac:dyDescent="0.2">
      <c r="P292" s="298"/>
      <c r="Q292" s="298"/>
      <c r="R292" s="299"/>
      <c r="S292" s="299"/>
      <c r="T292" s="299"/>
      <c r="U292" s="299"/>
      <c r="V292" s="299"/>
      <c r="W292" s="299"/>
      <c r="X292" s="299"/>
      <c r="Y292" s="299"/>
      <c r="Z292" s="299"/>
      <c r="AA292" s="299"/>
      <c r="AB292" s="299"/>
      <c r="AC292" s="299"/>
      <c r="AD292" s="299"/>
      <c r="AE292" s="299"/>
    </row>
    <row r="293" spans="16:31" s="297" customFormat="1" ht="11.85" customHeight="1" x14ac:dyDescent="0.2">
      <c r="P293" s="298"/>
      <c r="Q293" s="298"/>
      <c r="R293" s="299"/>
      <c r="S293" s="299"/>
      <c r="T293" s="299"/>
      <c r="U293" s="299"/>
      <c r="V293" s="299"/>
      <c r="W293" s="299"/>
      <c r="X293" s="299"/>
      <c r="Y293" s="299"/>
      <c r="Z293" s="299"/>
      <c r="AA293" s="299"/>
      <c r="AB293" s="299"/>
      <c r="AC293" s="299"/>
      <c r="AD293" s="299"/>
      <c r="AE293" s="299"/>
    </row>
    <row r="294" spans="16:31" s="297" customFormat="1" ht="11.85" customHeight="1" x14ac:dyDescent="0.2">
      <c r="P294" s="298"/>
      <c r="Q294" s="298"/>
      <c r="R294" s="299"/>
      <c r="S294" s="299"/>
      <c r="T294" s="299"/>
      <c r="U294" s="299"/>
      <c r="V294" s="299"/>
      <c r="W294" s="299"/>
      <c r="X294" s="299"/>
      <c r="Y294" s="299"/>
      <c r="Z294" s="299"/>
      <c r="AA294" s="299"/>
      <c r="AB294" s="299"/>
      <c r="AC294" s="299"/>
      <c r="AD294" s="299"/>
      <c r="AE294" s="299"/>
    </row>
    <row r="295" spans="16:31" s="297" customFormat="1" ht="11.85" customHeight="1" x14ac:dyDescent="0.2">
      <c r="P295" s="298"/>
      <c r="Q295" s="298"/>
      <c r="R295" s="299"/>
      <c r="S295" s="299"/>
      <c r="T295" s="299"/>
      <c r="U295" s="299"/>
      <c r="V295" s="299"/>
      <c r="W295" s="299"/>
      <c r="X295" s="299"/>
      <c r="Y295" s="299"/>
      <c r="Z295" s="299"/>
      <c r="AA295" s="299"/>
      <c r="AB295" s="299"/>
      <c r="AC295" s="299"/>
      <c r="AD295" s="299"/>
      <c r="AE295" s="299"/>
    </row>
    <row r="296" spans="16:31" s="297" customFormat="1" ht="11.85" customHeight="1" x14ac:dyDescent="0.2">
      <c r="P296" s="298"/>
      <c r="Q296" s="298"/>
      <c r="R296" s="299"/>
      <c r="S296" s="299"/>
      <c r="T296" s="299"/>
      <c r="U296" s="299"/>
      <c r="V296" s="299"/>
      <c r="W296" s="299"/>
      <c r="X296" s="299"/>
      <c r="Y296" s="299"/>
      <c r="Z296" s="299"/>
      <c r="AA296" s="299"/>
      <c r="AB296" s="299"/>
      <c r="AC296" s="299"/>
      <c r="AD296" s="299"/>
      <c r="AE296" s="299"/>
    </row>
    <row r="297" spans="16:31" s="297" customFormat="1" ht="11.85" customHeight="1" x14ac:dyDescent="0.2">
      <c r="P297" s="298"/>
      <c r="Q297" s="298"/>
      <c r="R297" s="299"/>
      <c r="S297" s="299"/>
      <c r="T297" s="299"/>
      <c r="U297" s="299"/>
      <c r="V297" s="299"/>
      <c r="W297" s="299"/>
      <c r="X297" s="299"/>
      <c r="Y297" s="299"/>
      <c r="Z297" s="299"/>
      <c r="AA297" s="299"/>
      <c r="AB297" s="299"/>
      <c r="AC297" s="299"/>
      <c r="AD297" s="299"/>
      <c r="AE297" s="299"/>
    </row>
    <row r="298" spans="16:31" s="297" customFormat="1" ht="11.85" customHeight="1" x14ac:dyDescent="0.2">
      <c r="P298" s="298"/>
      <c r="Q298" s="298"/>
      <c r="R298" s="299"/>
      <c r="S298" s="299"/>
      <c r="T298" s="299"/>
      <c r="U298" s="299"/>
      <c r="V298" s="299"/>
      <c r="W298" s="299"/>
      <c r="X298" s="299"/>
      <c r="Y298" s="299"/>
      <c r="Z298" s="299"/>
      <c r="AA298" s="299"/>
      <c r="AB298" s="299"/>
      <c r="AC298" s="299"/>
      <c r="AD298" s="299"/>
      <c r="AE298" s="299"/>
    </row>
    <row r="299" spans="16:31" s="297" customFormat="1" ht="11.85" customHeight="1" x14ac:dyDescent="0.2">
      <c r="P299" s="298"/>
      <c r="Q299" s="298"/>
      <c r="R299" s="299"/>
      <c r="S299" s="299"/>
      <c r="T299" s="299"/>
      <c r="U299" s="299"/>
      <c r="V299" s="299"/>
      <c r="W299" s="299"/>
      <c r="X299" s="299"/>
      <c r="Y299" s="299"/>
      <c r="Z299" s="299"/>
      <c r="AA299" s="299"/>
      <c r="AB299" s="299"/>
      <c r="AC299" s="299"/>
      <c r="AD299" s="299"/>
      <c r="AE299" s="299"/>
    </row>
    <row r="300" spans="16:31" s="297" customFormat="1" ht="11.85" customHeight="1" x14ac:dyDescent="0.2">
      <c r="P300" s="298"/>
      <c r="Q300" s="298"/>
      <c r="R300" s="299"/>
      <c r="S300" s="299"/>
      <c r="T300" s="299"/>
      <c r="U300" s="299"/>
      <c r="V300" s="299"/>
      <c r="W300" s="299"/>
      <c r="X300" s="299"/>
      <c r="Y300" s="299"/>
      <c r="Z300" s="299"/>
      <c r="AA300" s="299"/>
      <c r="AB300" s="299"/>
      <c r="AC300" s="299"/>
      <c r="AD300" s="299"/>
      <c r="AE300" s="299"/>
    </row>
    <row r="301" spans="16:31" s="297" customFormat="1" ht="11.85" customHeight="1" x14ac:dyDescent="0.2">
      <c r="P301" s="298"/>
      <c r="Q301" s="298"/>
      <c r="R301" s="299"/>
      <c r="S301" s="299"/>
      <c r="T301" s="299"/>
      <c r="U301" s="299"/>
      <c r="V301" s="299"/>
      <c r="W301" s="299"/>
      <c r="X301" s="299"/>
      <c r="Y301" s="299"/>
      <c r="Z301" s="299"/>
      <c r="AA301" s="299"/>
      <c r="AB301" s="299"/>
      <c r="AC301" s="299"/>
      <c r="AD301" s="299"/>
      <c r="AE301" s="299"/>
    </row>
    <row r="302" spans="16:31" s="297" customFormat="1" ht="11.85" customHeight="1" x14ac:dyDescent="0.2">
      <c r="P302" s="298"/>
      <c r="Q302" s="298"/>
      <c r="R302" s="299"/>
      <c r="S302" s="299"/>
      <c r="T302" s="299"/>
      <c r="U302" s="299"/>
      <c r="V302" s="299"/>
      <c r="W302" s="299"/>
      <c r="X302" s="299"/>
      <c r="Y302" s="299"/>
      <c r="Z302" s="299"/>
      <c r="AA302" s="299"/>
      <c r="AB302" s="299"/>
      <c r="AC302" s="299"/>
      <c r="AD302" s="299"/>
      <c r="AE302" s="299"/>
    </row>
    <row r="303" spans="16:31" s="297" customFormat="1" ht="11.85" customHeight="1" x14ac:dyDescent="0.2">
      <c r="P303" s="298"/>
      <c r="Q303" s="298"/>
      <c r="R303" s="299"/>
      <c r="S303" s="299"/>
      <c r="T303" s="299"/>
      <c r="U303" s="299"/>
      <c r="V303" s="299"/>
      <c r="W303" s="299"/>
      <c r="X303" s="299"/>
      <c r="Y303" s="299"/>
      <c r="Z303" s="299"/>
      <c r="AA303" s="299"/>
      <c r="AB303" s="299"/>
      <c r="AC303" s="299"/>
      <c r="AD303" s="299"/>
      <c r="AE303" s="299"/>
    </row>
    <row r="304" spans="16:31" s="297" customFormat="1" ht="11.85" customHeight="1" x14ac:dyDescent="0.2">
      <c r="P304" s="298"/>
      <c r="Q304" s="298"/>
      <c r="R304" s="299"/>
      <c r="S304" s="299"/>
      <c r="T304" s="299"/>
      <c r="U304" s="299"/>
      <c r="V304" s="299"/>
      <c r="W304" s="299"/>
      <c r="X304" s="299"/>
      <c r="Y304" s="299"/>
      <c r="Z304" s="299"/>
      <c r="AA304" s="299"/>
      <c r="AB304" s="299"/>
      <c r="AC304" s="299"/>
      <c r="AD304" s="299"/>
      <c r="AE304" s="299"/>
    </row>
    <row r="305" spans="16:31" s="297" customFormat="1" ht="11.85" customHeight="1" x14ac:dyDescent="0.2">
      <c r="P305" s="298"/>
      <c r="Q305" s="298"/>
      <c r="R305" s="299"/>
      <c r="S305" s="299"/>
      <c r="T305" s="299"/>
      <c r="U305" s="299"/>
      <c r="V305" s="299"/>
      <c r="W305" s="299"/>
      <c r="X305" s="299"/>
      <c r="Y305" s="299"/>
      <c r="Z305" s="299"/>
      <c r="AA305" s="299"/>
      <c r="AB305" s="299"/>
      <c r="AC305" s="299"/>
      <c r="AD305" s="299"/>
      <c r="AE305" s="299"/>
    </row>
    <row r="306" spans="16:31" s="297" customFormat="1" ht="11.85" customHeight="1" x14ac:dyDescent="0.2">
      <c r="P306" s="298"/>
      <c r="Q306" s="298"/>
      <c r="R306" s="299"/>
      <c r="S306" s="299"/>
      <c r="T306" s="299"/>
      <c r="U306" s="299"/>
      <c r="V306" s="299"/>
      <c r="W306" s="299"/>
      <c r="X306" s="299"/>
      <c r="Y306" s="299"/>
      <c r="Z306" s="299"/>
      <c r="AA306" s="299"/>
      <c r="AB306" s="299"/>
      <c r="AC306" s="299"/>
      <c r="AD306" s="299"/>
      <c r="AE306" s="299"/>
    </row>
    <row r="307" spans="16:31" s="297" customFormat="1" ht="11.85" customHeight="1" x14ac:dyDescent="0.2">
      <c r="P307" s="298"/>
      <c r="Q307" s="298"/>
      <c r="R307" s="299"/>
      <c r="S307" s="299"/>
      <c r="T307" s="299"/>
      <c r="U307" s="299"/>
      <c r="V307" s="299"/>
      <c r="W307" s="299"/>
      <c r="X307" s="299"/>
      <c r="Y307" s="299"/>
      <c r="Z307" s="299"/>
      <c r="AA307" s="299"/>
      <c r="AB307" s="299"/>
      <c r="AC307" s="299"/>
      <c r="AD307" s="299"/>
      <c r="AE307" s="299"/>
    </row>
    <row r="308" spans="16:31" s="297" customFormat="1" ht="11.85" customHeight="1" x14ac:dyDescent="0.2">
      <c r="P308" s="298"/>
      <c r="Q308" s="298"/>
      <c r="R308" s="299"/>
      <c r="S308" s="299"/>
      <c r="T308" s="299"/>
      <c r="U308" s="299"/>
      <c r="V308" s="299"/>
      <c r="W308" s="299"/>
      <c r="X308" s="299"/>
      <c r="Y308" s="299"/>
      <c r="Z308" s="299"/>
      <c r="AA308" s="299"/>
      <c r="AB308" s="299"/>
      <c r="AC308" s="299"/>
      <c r="AD308" s="299"/>
      <c r="AE308" s="299"/>
    </row>
    <row r="309" spans="16:31" s="297" customFormat="1" ht="11.85" customHeight="1" x14ac:dyDescent="0.2">
      <c r="P309" s="298"/>
      <c r="Q309" s="298"/>
      <c r="R309" s="299"/>
      <c r="S309" s="299"/>
      <c r="T309" s="299"/>
      <c r="U309" s="299"/>
      <c r="V309" s="299"/>
      <c r="W309" s="299"/>
      <c r="X309" s="299"/>
      <c r="Y309" s="299"/>
      <c r="Z309" s="299"/>
      <c r="AA309" s="299"/>
      <c r="AB309" s="299"/>
      <c r="AC309" s="299"/>
      <c r="AD309" s="299"/>
      <c r="AE309" s="299"/>
    </row>
    <row r="310" spans="16:31" s="297" customFormat="1" ht="11.85" customHeight="1" x14ac:dyDescent="0.2">
      <c r="P310" s="298"/>
      <c r="Q310" s="298"/>
      <c r="R310" s="299"/>
      <c r="S310" s="299"/>
      <c r="T310" s="299"/>
      <c r="U310" s="299"/>
      <c r="V310" s="299"/>
      <c r="W310" s="299"/>
      <c r="X310" s="299"/>
      <c r="Y310" s="299"/>
      <c r="Z310" s="299"/>
      <c r="AA310" s="299"/>
      <c r="AB310" s="299"/>
      <c r="AC310" s="299"/>
      <c r="AD310" s="299"/>
      <c r="AE310" s="299"/>
    </row>
    <row r="311" spans="16:31" s="297" customFormat="1" ht="11.85" customHeight="1" x14ac:dyDescent="0.2">
      <c r="P311" s="298"/>
      <c r="Q311" s="298"/>
      <c r="R311" s="299"/>
      <c r="S311" s="299"/>
      <c r="T311" s="299"/>
      <c r="U311" s="299"/>
      <c r="V311" s="299"/>
      <c r="W311" s="299"/>
      <c r="X311" s="299"/>
      <c r="Y311" s="299"/>
      <c r="Z311" s="299"/>
      <c r="AA311" s="299"/>
      <c r="AB311" s="299"/>
      <c r="AC311" s="299"/>
      <c r="AD311" s="299"/>
      <c r="AE311" s="299"/>
    </row>
    <row r="312" spans="16:31" s="297" customFormat="1" ht="11.85" customHeight="1" x14ac:dyDescent="0.2">
      <c r="P312" s="298"/>
      <c r="Q312" s="298"/>
      <c r="R312" s="299"/>
      <c r="S312" s="299"/>
      <c r="T312" s="299"/>
      <c r="U312" s="299"/>
      <c r="V312" s="299"/>
      <c r="W312" s="299"/>
      <c r="X312" s="299"/>
      <c r="Y312" s="299"/>
      <c r="Z312" s="299"/>
      <c r="AA312" s="299"/>
      <c r="AB312" s="299"/>
      <c r="AC312" s="299"/>
      <c r="AD312" s="299"/>
      <c r="AE312" s="299"/>
    </row>
    <row r="313" spans="16:31" s="297" customFormat="1" ht="11.85" customHeight="1" x14ac:dyDescent="0.2">
      <c r="P313" s="298"/>
      <c r="Q313" s="298"/>
      <c r="R313" s="299"/>
      <c r="S313" s="299"/>
      <c r="T313" s="299"/>
      <c r="U313" s="299"/>
      <c r="V313" s="299"/>
      <c r="W313" s="299"/>
      <c r="X313" s="299"/>
      <c r="Y313" s="299"/>
      <c r="Z313" s="299"/>
      <c r="AA313" s="299"/>
      <c r="AB313" s="299"/>
      <c r="AC313" s="299"/>
      <c r="AD313" s="299"/>
      <c r="AE313" s="299"/>
    </row>
    <row r="314" spans="16:31" s="297" customFormat="1" ht="11.85" customHeight="1" x14ac:dyDescent="0.2">
      <c r="P314" s="298"/>
      <c r="Q314" s="298"/>
      <c r="R314" s="299"/>
      <c r="S314" s="299"/>
      <c r="T314" s="299"/>
      <c r="U314" s="299"/>
      <c r="V314" s="299"/>
      <c r="W314" s="299"/>
      <c r="X314" s="299"/>
      <c r="Y314" s="299"/>
      <c r="Z314" s="299"/>
      <c r="AA314" s="299"/>
      <c r="AB314" s="299"/>
      <c r="AC314" s="299"/>
      <c r="AD314" s="299"/>
      <c r="AE314" s="299"/>
    </row>
    <row r="315" spans="16:31" s="297" customFormat="1" ht="11.85" customHeight="1" x14ac:dyDescent="0.2">
      <c r="P315" s="298"/>
      <c r="Q315" s="298"/>
      <c r="R315" s="299"/>
      <c r="S315" s="299"/>
      <c r="T315" s="299"/>
      <c r="U315" s="299"/>
      <c r="V315" s="299"/>
      <c r="W315" s="299"/>
      <c r="X315" s="299"/>
      <c r="Y315" s="299"/>
      <c r="Z315" s="299"/>
      <c r="AA315" s="299"/>
      <c r="AB315" s="299"/>
      <c r="AC315" s="299"/>
      <c r="AD315" s="299"/>
      <c r="AE315" s="299"/>
    </row>
    <row r="316" spans="16:31" s="297" customFormat="1" ht="11.85" customHeight="1" x14ac:dyDescent="0.2">
      <c r="P316" s="298"/>
      <c r="Q316" s="298"/>
      <c r="R316" s="299"/>
      <c r="S316" s="299"/>
      <c r="T316" s="299"/>
      <c r="U316" s="299"/>
      <c r="V316" s="299"/>
      <c r="W316" s="299"/>
      <c r="X316" s="299"/>
      <c r="Y316" s="299"/>
      <c r="Z316" s="299"/>
      <c r="AA316" s="299"/>
      <c r="AB316" s="299"/>
      <c r="AC316" s="299"/>
      <c r="AD316" s="299"/>
      <c r="AE316" s="299"/>
    </row>
    <row r="317" spans="16:31" s="297" customFormat="1" ht="11.85" customHeight="1" x14ac:dyDescent="0.2">
      <c r="P317" s="298"/>
      <c r="Q317" s="298"/>
      <c r="R317" s="299"/>
      <c r="S317" s="299"/>
      <c r="T317" s="299"/>
      <c r="U317" s="299"/>
      <c r="V317" s="299"/>
      <c r="W317" s="299"/>
      <c r="X317" s="299"/>
      <c r="Y317" s="299"/>
      <c r="Z317" s="299"/>
      <c r="AA317" s="299"/>
      <c r="AB317" s="299"/>
      <c r="AC317" s="299"/>
      <c r="AD317" s="299"/>
      <c r="AE317" s="299"/>
    </row>
    <row r="318" spans="16:31" s="297" customFormat="1" ht="11.85" customHeight="1" x14ac:dyDescent="0.2">
      <c r="P318" s="298"/>
      <c r="Q318" s="298"/>
      <c r="R318" s="299"/>
      <c r="S318" s="299"/>
      <c r="T318" s="299"/>
      <c r="U318" s="299"/>
      <c r="V318" s="299"/>
      <c r="W318" s="299"/>
      <c r="X318" s="299"/>
      <c r="Y318" s="299"/>
      <c r="Z318" s="299"/>
      <c r="AA318" s="299"/>
      <c r="AB318" s="299"/>
      <c r="AC318" s="299"/>
      <c r="AD318" s="299"/>
      <c r="AE318" s="299"/>
    </row>
    <row r="319" spans="16:31" s="297" customFormat="1" ht="11.85" customHeight="1" x14ac:dyDescent="0.2">
      <c r="P319" s="298"/>
      <c r="Q319" s="298"/>
      <c r="R319" s="299"/>
      <c r="S319" s="299"/>
      <c r="T319" s="299"/>
      <c r="U319" s="299"/>
      <c r="V319" s="299"/>
      <c r="W319" s="299"/>
      <c r="X319" s="299"/>
      <c r="Y319" s="299"/>
      <c r="Z319" s="299"/>
      <c r="AA319" s="299"/>
      <c r="AB319" s="299"/>
      <c r="AC319" s="299"/>
      <c r="AD319" s="299"/>
      <c r="AE319" s="299"/>
    </row>
    <row r="320" spans="16:31" s="297" customFormat="1" ht="11.85" customHeight="1" x14ac:dyDescent="0.2">
      <c r="P320" s="298"/>
      <c r="Q320" s="298"/>
      <c r="R320" s="299"/>
      <c r="S320" s="299"/>
      <c r="T320" s="299"/>
      <c r="U320" s="299"/>
      <c r="V320" s="299"/>
      <c r="W320" s="299"/>
      <c r="X320" s="299"/>
      <c r="Y320" s="299"/>
      <c r="Z320" s="299"/>
      <c r="AA320" s="299"/>
      <c r="AB320" s="299"/>
      <c r="AC320" s="299"/>
      <c r="AD320" s="299"/>
      <c r="AE320" s="299"/>
    </row>
    <row r="321" spans="16:31" s="297" customFormat="1" ht="11.85" customHeight="1" x14ac:dyDescent="0.2">
      <c r="P321" s="298"/>
      <c r="Q321" s="298"/>
      <c r="R321" s="299"/>
      <c r="S321" s="299"/>
      <c r="T321" s="299"/>
      <c r="U321" s="299"/>
      <c r="V321" s="299"/>
      <c r="W321" s="299"/>
      <c r="X321" s="299"/>
      <c r="Y321" s="299"/>
      <c r="Z321" s="299"/>
      <c r="AA321" s="299"/>
      <c r="AB321" s="299"/>
      <c r="AC321" s="299"/>
      <c r="AD321" s="299"/>
      <c r="AE321" s="299"/>
    </row>
    <row r="322" spans="16:31" s="297" customFormat="1" ht="11.85" customHeight="1" x14ac:dyDescent="0.2">
      <c r="P322" s="298"/>
      <c r="Q322" s="298"/>
      <c r="R322" s="299"/>
      <c r="S322" s="299"/>
      <c r="T322" s="299"/>
      <c r="U322" s="299"/>
      <c r="V322" s="299"/>
      <c r="W322" s="299"/>
      <c r="X322" s="299"/>
      <c r="Y322" s="299"/>
      <c r="Z322" s="299"/>
      <c r="AA322" s="299"/>
      <c r="AB322" s="299"/>
      <c r="AC322" s="299"/>
      <c r="AD322" s="299"/>
      <c r="AE322" s="299"/>
    </row>
    <row r="323" spans="16:31" s="297" customFormat="1" ht="11.85" customHeight="1" x14ac:dyDescent="0.2">
      <c r="P323" s="298"/>
      <c r="Q323" s="298"/>
      <c r="R323" s="299"/>
      <c r="S323" s="299"/>
      <c r="T323" s="299"/>
      <c r="U323" s="299"/>
      <c r="V323" s="299"/>
      <c r="W323" s="299"/>
      <c r="X323" s="299"/>
      <c r="Y323" s="299"/>
      <c r="Z323" s="299"/>
      <c r="AA323" s="299"/>
      <c r="AB323" s="299"/>
      <c r="AC323" s="299"/>
      <c r="AD323" s="299"/>
      <c r="AE323" s="299"/>
    </row>
    <row r="324" spans="16:31" s="297" customFormat="1" ht="11.85" customHeight="1" x14ac:dyDescent="0.2">
      <c r="P324" s="298"/>
      <c r="Q324" s="298"/>
      <c r="R324" s="299"/>
      <c r="S324" s="299"/>
      <c r="T324" s="299"/>
      <c r="U324" s="299"/>
      <c r="V324" s="299"/>
      <c r="W324" s="299"/>
      <c r="X324" s="299"/>
      <c r="Y324" s="299"/>
      <c r="Z324" s="299"/>
      <c r="AA324" s="299"/>
      <c r="AB324" s="299"/>
      <c r="AC324" s="299"/>
      <c r="AD324" s="299"/>
      <c r="AE324" s="299"/>
    </row>
    <row r="325" spans="16:31" s="297" customFormat="1" ht="11.85" customHeight="1" x14ac:dyDescent="0.2">
      <c r="P325" s="298"/>
      <c r="Q325" s="298"/>
      <c r="R325" s="299"/>
      <c r="S325" s="299"/>
      <c r="T325" s="299"/>
      <c r="U325" s="299"/>
      <c r="V325" s="299"/>
      <c r="W325" s="299"/>
      <c r="X325" s="299"/>
      <c r="Y325" s="299"/>
      <c r="Z325" s="299"/>
      <c r="AA325" s="299"/>
      <c r="AB325" s="299"/>
      <c r="AC325" s="299"/>
      <c r="AD325" s="299"/>
      <c r="AE325" s="299"/>
    </row>
    <row r="326" spans="16:31" s="297" customFormat="1" ht="11.85" customHeight="1" x14ac:dyDescent="0.2">
      <c r="P326" s="298"/>
      <c r="Q326" s="298"/>
      <c r="R326" s="299"/>
      <c r="S326" s="299"/>
      <c r="T326" s="299"/>
      <c r="U326" s="299"/>
      <c r="V326" s="299"/>
      <c r="W326" s="299"/>
      <c r="X326" s="299"/>
      <c r="Y326" s="299"/>
      <c r="Z326" s="299"/>
      <c r="AA326" s="299"/>
      <c r="AB326" s="299"/>
      <c r="AC326" s="299"/>
      <c r="AD326" s="299"/>
      <c r="AE326" s="299"/>
    </row>
    <row r="327" spans="16:31" s="297" customFormat="1" ht="11.85" customHeight="1" x14ac:dyDescent="0.2">
      <c r="P327" s="298"/>
      <c r="Q327" s="298"/>
      <c r="R327" s="299"/>
      <c r="S327" s="299"/>
      <c r="T327" s="299"/>
      <c r="U327" s="299"/>
      <c r="V327" s="299"/>
      <c r="W327" s="299"/>
      <c r="X327" s="299"/>
      <c r="Y327" s="299"/>
      <c r="Z327" s="299"/>
      <c r="AA327" s="299"/>
      <c r="AB327" s="299"/>
      <c r="AC327" s="299"/>
      <c r="AD327" s="299"/>
      <c r="AE327" s="299"/>
    </row>
    <row r="328" spans="16:31" s="297" customFormat="1" ht="11.85" customHeight="1" x14ac:dyDescent="0.2">
      <c r="P328" s="298"/>
      <c r="Q328" s="298"/>
      <c r="R328" s="299"/>
      <c r="S328" s="299"/>
      <c r="T328" s="299"/>
      <c r="U328" s="299"/>
      <c r="V328" s="299"/>
      <c r="W328" s="299"/>
      <c r="X328" s="299"/>
      <c r="Y328" s="299"/>
      <c r="Z328" s="299"/>
      <c r="AA328" s="299"/>
      <c r="AB328" s="299"/>
      <c r="AC328" s="299"/>
      <c r="AD328" s="299"/>
      <c r="AE328" s="299"/>
    </row>
    <row r="329" spans="16:31" s="297" customFormat="1" ht="11.85" customHeight="1" x14ac:dyDescent="0.2">
      <c r="P329" s="298"/>
      <c r="Q329" s="298"/>
      <c r="R329" s="299"/>
      <c r="S329" s="299"/>
      <c r="T329" s="299"/>
      <c r="U329" s="299"/>
      <c r="V329" s="299"/>
      <c r="W329" s="299"/>
      <c r="X329" s="299"/>
      <c r="Y329" s="299"/>
      <c r="Z329" s="299"/>
      <c r="AA329" s="299"/>
      <c r="AB329" s="299"/>
      <c r="AC329" s="299"/>
      <c r="AD329" s="299"/>
      <c r="AE329" s="299"/>
    </row>
    <row r="330" spans="16:31" s="297" customFormat="1" ht="11.85" customHeight="1" x14ac:dyDescent="0.2">
      <c r="P330" s="298"/>
      <c r="Q330" s="298"/>
      <c r="R330" s="299"/>
      <c r="S330" s="299"/>
      <c r="T330" s="299"/>
      <c r="U330" s="299"/>
      <c r="V330" s="299"/>
      <c r="W330" s="299"/>
      <c r="X330" s="299"/>
      <c r="Y330" s="299"/>
      <c r="Z330" s="299"/>
      <c r="AA330" s="299"/>
      <c r="AB330" s="299"/>
      <c r="AC330" s="299"/>
      <c r="AD330" s="299"/>
      <c r="AE330" s="299"/>
    </row>
    <row r="331" spans="16:31" s="297" customFormat="1" ht="11.85" customHeight="1" x14ac:dyDescent="0.2">
      <c r="P331" s="298"/>
      <c r="Q331" s="298"/>
      <c r="R331" s="299"/>
      <c r="S331" s="299"/>
      <c r="T331" s="299"/>
      <c r="U331" s="299"/>
      <c r="V331" s="299"/>
      <c r="W331" s="299"/>
      <c r="X331" s="299"/>
      <c r="Y331" s="299"/>
      <c r="Z331" s="299"/>
      <c r="AA331" s="299"/>
      <c r="AB331" s="299"/>
      <c r="AC331" s="299"/>
      <c r="AD331" s="299"/>
      <c r="AE331" s="299"/>
    </row>
    <row r="332" spans="16:31" s="297" customFormat="1" ht="11.85" customHeight="1" x14ac:dyDescent="0.2">
      <c r="P332" s="298"/>
      <c r="Q332" s="298"/>
      <c r="R332" s="299"/>
      <c r="S332" s="299"/>
      <c r="T332" s="299"/>
      <c r="U332" s="299"/>
      <c r="V332" s="299"/>
      <c r="W332" s="299"/>
      <c r="X332" s="299"/>
      <c r="Y332" s="299"/>
      <c r="Z332" s="299"/>
      <c r="AA332" s="299"/>
      <c r="AB332" s="299"/>
      <c r="AC332" s="299"/>
      <c r="AD332" s="299"/>
      <c r="AE332" s="299"/>
    </row>
    <row r="333" spans="16:31" s="297" customFormat="1" ht="11.85" customHeight="1" x14ac:dyDescent="0.2">
      <c r="P333" s="298"/>
      <c r="Q333" s="298"/>
      <c r="R333" s="299"/>
      <c r="S333" s="299"/>
      <c r="T333" s="299"/>
      <c r="U333" s="299"/>
      <c r="V333" s="299"/>
      <c r="W333" s="299"/>
      <c r="X333" s="299"/>
      <c r="Y333" s="299"/>
      <c r="Z333" s="299"/>
      <c r="AA333" s="299"/>
      <c r="AB333" s="299"/>
      <c r="AC333" s="299"/>
      <c r="AD333" s="299"/>
      <c r="AE333" s="299"/>
    </row>
    <row r="334" spans="16:31" s="297" customFormat="1" ht="11.85" customHeight="1" x14ac:dyDescent="0.2">
      <c r="P334" s="298"/>
      <c r="Q334" s="298"/>
      <c r="R334" s="299"/>
      <c r="S334" s="299"/>
      <c r="T334" s="299"/>
      <c r="U334" s="299"/>
      <c r="V334" s="299"/>
      <c r="W334" s="299"/>
      <c r="X334" s="299"/>
      <c r="Y334" s="299"/>
      <c r="Z334" s="299"/>
      <c r="AA334" s="299"/>
      <c r="AB334" s="299"/>
      <c r="AC334" s="299"/>
      <c r="AD334" s="299"/>
      <c r="AE334" s="299"/>
    </row>
    <row r="335" spans="16:31" s="297" customFormat="1" ht="11.85" customHeight="1" x14ac:dyDescent="0.2">
      <c r="P335" s="298"/>
      <c r="Q335" s="298"/>
      <c r="R335" s="299"/>
      <c r="S335" s="299"/>
      <c r="T335" s="299"/>
      <c r="U335" s="299"/>
      <c r="V335" s="299"/>
      <c r="W335" s="299"/>
      <c r="X335" s="299"/>
      <c r="Y335" s="299"/>
      <c r="Z335" s="299"/>
      <c r="AA335" s="299"/>
      <c r="AB335" s="299"/>
      <c r="AC335" s="299"/>
      <c r="AD335" s="299"/>
      <c r="AE335" s="299"/>
    </row>
    <row r="336" spans="16:31" s="297" customFormat="1" ht="11.85" customHeight="1" x14ac:dyDescent="0.2">
      <c r="P336" s="298"/>
      <c r="Q336" s="298"/>
      <c r="R336" s="299"/>
      <c r="S336" s="299"/>
      <c r="T336" s="299"/>
      <c r="U336" s="299"/>
      <c r="V336" s="299"/>
      <c r="W336" s="299"/>
      <c r="X336" s="299"/>
      <c r="Y336" s="299"/>
      <c r="Z336" s="299"/>
      <c r="AA336" s="299"/>
      <c r="AB336" s="299"/>
      <c r="AC336" s="299"/>
      <c r="AD336" s="299"/>
      <c r="AE336" s="299"/>
    </row>
    <row r="337" spans="16:31" s="297" customFormat="1" ht="11.85" customHeight="1" x14ac:dyDescent="0.2">
      <c r="P337" s="298"/>
      <c r="Q337" s="298"/>
      <c r="R337" s="299"/>
      <c r="S337" s="299"/>
      <c r="T337" s="299"/>
      <c r="U337" s="299"/>
      <c r="V337" s="299"/>
      <c r="W337" s="299"/>
      <c r="X337" s="299"/>
      <c r="Y337" s="299"/>
      <c r="Z337" s="299"/>
      <c r="AA337" s="299"/>
      <c r="AB337" s="299"/>
      <c r="AC337" s="299"/>
      <c r="AD337" s="299"/>
      <c r="AE337" s="299"/>
    </row>
    <row r="338" spans="16:31" s="297" customFormat="1" ht="11.85" customHeight="1" x14ac:dyDescent="0.2">
      <c r="P338" s="298"/>
      <c r="Q338" s="298"/>
      <c r="R338" s="299"/>
      <c r="S338" s="299"/>
      <c r="T338" s="299"/>
      <c r="U338" s="299"/>
      <c r="V338" s="299"/>
      <c r="W338" s="299"/>
      <c r="X338" s="299"/>
      <c r="Y338" s="299"/>
      <c r="Z338" s="299"/>
      <c r="AA338" s="299"/>
      <c r="AB338" s="299"/>
      <c r="AC338" s="299"/>
      <c r="AD338" s="299"/>
      <c r="AE338" s="299"/>
    </row>
    <row r="339" spans="16:31" s="297" customFormat="1" ht="11.85" customHeight="1" x14ac:dyDescent="0.2">
      <c r="P339" s="298"/>
      <c r="Q339" s="298"/>
      <c r="R339" s="299"/>
      <c r="S339" s="299"/>
      <c r="T339" s="299"/>
      <c r="U339" s="299"/>
      <c r="V339" s="299"/>
      <c r="W339" s="299"/>
      <c r="X339" s="299"/>
      <c r="Y339" s="299"/>
      <c r="Z339" s="299"/>
      <c r="AA339" s="299"/>
      <c r="AB339" s="299"/>
      <c r="AC339" s="299"/>
      <c r="AD339" s="299"/>
      <c r="AE339" s="299"/>
    </row>
    <row r="340" spans="16:31" s="297" customFormat="1" ht="11.85" customHeight="1" x14ac:dyDescent="0.2">
      <c r="P340" s="298"/>
      <c r="Q340" s="298"/>
      <c r="R340" s="299"/>
      <c r="S340" s="299"/>
      <c r="T340" s="299"/>
      <c r="U340" s="299"/>
      <c r="V340" s="299"/>
      <c r="W340" s="299"/>
      <c r="X340" s="299"/>
      <c r="Y340" s="299"/>
      <c r="Z340" s="299"/>
      <c r="AA340" s="299"/>
      <c r="AB340" s="299"/>
      <c r="AC340" s="299"/>
      <c r="AD340" s="299"/>
      <c r="AE340" s="299"/>
    </row>
    <row r="341" spans="16:31" s="297" customFormat="1" ht="11.85" customHeight="1" x14ac:dyDescent="0.2">
      <c r="P341" s="298"/>
      <c r="Q341" s="298"/>
      <c r="R341" s="299"/>
      <c r="S341" s="299"/>
      <c r="T341" s="299"/>
      <c r="U341" s="299"/>
      <c r="V341" s="299"/>
      <c r="W341" s="299"/>
      <c r="X341" s="299"/>
      <c r="Y341" s="299"/>
      <c r="Z341" s="299"/>
      <c r="AA341" s="299"/>
      <c r="AB341" s="299"/>
      <c r="AC341" s="299"/>
      <c r="AD341" s="299"/>
      <c r="AE341" s="299"/>
    </row>
    <row r="342" spans="16:31" s="297" customFormat="1" ht="11.85" customHeight="1" x14ac:dyDescent="0.2">
      <c r="P342" s="298"/>
      <c r="Q342" s="298"/>
      <c r="R342" s="299"/>
      <c r="S342" s="299"/>
      <c r="T342" s="299"/>
      <c r="U342" s="299"/>
      <c r="V342" s="299"/>
      <c r="W342" s="299"/>
      <c r="X342" s="299"/>
      <c r="Y342" s="299"/>
      <c r="Z342" s="299"/>
      <c r="AA342" s="299"/>
      <c r="AB342" s="299"/>
      <c r="AC342" s="299"/>
      <c r="AD342" s="299"/>
      <c r="AE342" s="299"/>
    </row>
    <row r="343" spans="16:31" s="297" customFormat="1" ht="11.85" customHeight="1" x14ac:dyDescent="0.2">
      <c r="P343" s="298"/>
      <c r="Q343" s="298"/>
      <c r="R343" s="299"/>
      <c r="S343" s="299"/>
      <c r="T343" s="299"/>
      <c r="U343" s="299"/>
      <c r="V343" s="299"/>
      <c r="W343" s="299"/>
      <c r="X343" s="299"/>
      <c r="Y343" s="299"/>
      <c r="Z343" s="299"/>
      <c r="AA343" s="299"/>
      <c r="AB343" s="299"/>
      <c r="AC343" s="299"/>
      <c r="AD343" s="299"/>
      <c r="AE343" s="299"/>
    </row>
    <row r="344" spans="16:31" s="297" customFormat="1" ht="11.85" customHeight="1" x14ac:dyDescent="0.2">
      <c r="P344" s="298"/>
      <c r="Q344" s="298"/>
      <c r="R344" s="299"/>
      <c r="S344" s="299"/>
      <c r="T344" s="299"/>
      <c r="U344" s="299"/>
      <c r="V344" s="299"/>
      <c r="W344" s="299"/>
      <c r="X344" s="299"/>
      <c r="Y344" s="299"/>
      <c r="Z344" s="299"/>
      <c r="AA344" s="299"/>
      <c r="AB344" s="299"/>
      <c r="AC344" s="299"/>
      <c r="AD344" s="299"/>
      <c r="AE344" s="299"/>
    </row>
    <row r="345" spans="16:31" s="297" customFormat="1" ht="11.85" customHeight="1" x14ac:dyDescent="0.2">
      <c r="P345" s="298"/>
      <c r="Q345" s="298"/>
      <c r="R345" s="299"/>
      <c r="S345" s="299"/>
      <c r="T345" s="299"/>
      <c r="U345" s="299"/>
      <c r="V345" s="299"/>
      <c r="W345" s="299"/>
      <c r="X345" s="299"/>
      <c r="Y345" s="299"/>
      <c r="Z345" s="299"/>
      <c r="AA345" s="299"/>
      <c r="AB345" s="299"/>
      <c r="AC345" s="299"/>
      <c r="AD345" s="299"/>
      <c r="AE345" s="299"/>
    </row>
    <row r="346" spans="16:31" s="297" customFormat="1" ht="11.85" customHeight="1" x14ac:dyDescent="0.2">
      <c r="P346" s="298"/>
      <c r="Q346" s="298"/>
      <c r="R346" s="299"/>
      <c r="S346" s="299"/>
      <c r="T346" s="299"/>
      <c r="U346" s="299"/>
      <c r="V346" s="299"/>
      <c r="W346" s="299"/>
      <c r="X346" s="299"/>
      <c r="Y346" s="299"/>
      <c r="Z346" s="299"/>
      <c r="AA346" s="299"/>
      <c r="AB346" s="299"/>
      <c r="AC346" s="299"/>
      <c r="AD346" s="299"/>
      <c r="AE346" s="299"/>
    </row>
    <row r="347" spans="16:31" s="297" customFormat="1" ht="11.85" customHeight="1" x14ac:dyDescent="0.2">
      <c r="P347" s="298"/>
      <c r="Q347" s="298"/>
      <c r="R347" s="299"/>
      <c r="S347" s="299"/>
      <c r="T347" s="299"/>
      <c r="U347" s="299"/>
      <c r="V347" s="299"/>
      <c r="W347" s="299"/>
      <c r="X347" s="299"/>
      <c r="Y347" s="299"/>
      <c r="Z347" s="299"/>
      <c r="AA347" s="299"/>
      <c r="AB347" s="299"/>
      <c r="AC347" s="299"/>
      <c r="AD347" s="299"/>
      <c r="AE347" s="299"/>
    </row>
    <row r="348" spans="16:31" s="297" customFormat="1" ht="11.85" customHeight="1" x14ac:dyDescent="0.2">
      <c r="P348" s="298"/>
      <c r="Q348" s="298"/>
      <c r="R348" s="299"/>
      <c r="S348" s="299"/>
      <c r="T348" s="299"/>
      <c r="U348" s="299"/>
      <c r="V348" s="299"/>
      <c r="W348" s="299"/>
      <c r="X348" s="299"/>
      <c r="Y348" s="299"/>
      <c r="Z348" s="299"/>
      <c r="AA348" s="299"/>
      <c r="AB348" s="299"/>
      <c r="AC348" s="299"/>
      <c r="AD348" s="299"/>
      <c r="AE348" s="299"/>
    </row>
    <row r="349" spans="16:31" s="297" customFormat="1" ht="11.85" customHeight="1" x14ac:dyDescent="0.2">
      <c r="P349" s="298"/>
      <c r="Q349" s="298"/>
      <c r="R349" s="299"/>
      <c r="S349" s="299"/>
      <c r="T349" s="299"/>
      <c r="U349" s="299"/>
      <c r="V349" s="299"/>
      <c r="W349" s="299"/>
      <c r="X349" s="299"/>
      <c r="Y349" s="299"/>
      <c r="Z349" s="299"/>
      <c r="AA349" s="299"/>
      <c r="AB349" s="299"/>
      <c r="AC349" s="299"/>
      <c r="AD349" s="299"/>
      <c r="AE349" s="299"/>
    </row>
    <row r="350" spans="16:31" s="297" customFormat="1" ht="11.85" customHeight="1" x14ac:dyDescent="0.2">
      <c r="P350" s="298"/>
      <c r="Q350" s="298"/>
      <c r="R350" s="299"/>
      <c r="S350" s="299"/>
      <c r="T350" s="299"/>
      <c r="U350" s="299"/>
      <c r="V350" s="299"/>
      <c r="W350" s="299"/>
      <c r="X350" s="299"/>
      <c r="Y350" s="299"/>
      <c r="Z350" s="299"/>
      <c r="AA350" s="299"/>
      <c r="AB350" s="299"/>
      <c r="AC350" s="299"/>
      <c r="AD350" s="299"/>
      <c r="AE350" s="299"/>
    </row>
    <row r="351" spans="16:31" s="297" customFormat="1" ht="11.85" customHeight="1" x14ac:dyDescent="0.2">
      <c r="P351" s="298"/>
      <c r="Q351" s="298"/>
      <c r="R351" s="299"/>
      <c r="S351" s="299"/>
      <c r="T351" s="299"/>
      <c r="U351" s="299"/>
      <c r="V351" s="299"/>
      <c r="W351" s="299"/>
      <c r="X351" s="299"/>
      <c r="Y351" s="299"/>
      <c r="Z351" s="299"/>
      <c r="AA351" s="299"/>
      <c r="AB351" s="299"/>
      <c r="AC351" s="299"/>
      <c r="AD351" s="299"/>
      <c r="AE351" s="299"/>
    </row>
    <row r="352" spans="16:31" s="297" customFormat="1" ht="11.85" customHeight="1" x14ac:dyDescent="0.2">
      <c r="P352" s="298"/>
      <c r="Q352" s="298"/>
      <c r="R352" s="299"/>
      <c r="S352" s="299"/>
      <c r="T352" s="299"/>
      <c r="U352" s="299"/>
      <c r="V352" s="299"/>
      <c r="W352" s="299"/>
      <c r="X352" s="299"/>
      <c r="Y352" s="299"/>
      <c r="Z352" s="299"/>
      <c r="AA352" s="299"/>
      <c r="AB352" s="299"/>
      <c r="AC352" s="299"/>
      <c r="AD352" s="299"/>
      <c r="AE352" s="299"/>
    </row>
    <row r="353" spans="16:31" s="297" customFormat="1" ht="11.85" customHeight="1" x14ac:dyDescent="0.2">
      <c r="P353" s="298"/>
      <c r="Q353" s="298"/>
      <c r="R353" s="299"/>
      <c r="S353" s="299"/>
      <c r="T353" s="299"/>
      <c r="U353" s="299"/>
      <c r="V353" s="299"/>
      <c r="W353" s="299"/>
      <c r="X353" s="299"/>
      <c r="Y353" s="299"/>
      <c r="Z353" s="299"/>
      <c r="AA353" s="299"/>
      <c r="AB353" s="299"/>
      <c r="AC353" s="299"/>
      <c r="AD353" s="299"/>
      <c r="AE353" s="299"/>
    </row>
    <row r="354" spans="16:31" s="297" customFormat="1" ht="11.85" customHeight="1" x14ac:dyDescent="0.2">
      <c r="P354" s="298"/>
      <c r="Q354" s="298"/>
      <c r="R354" s="299"/>
      <c r="S354" s="299"/>
      <c r="T354" s="299"/>
      <c r="U354" s="299"/>
      <c r="V354" s="299"/>
      <c r="W354" s="299"/>
      <c r="X354" s="299"/>
      <c r="Y354" s="299"/>
      <c r="Z354" s="299"/>
      <c r="AA354" s="299"/>
      <c r="AB354" s="299"/>
      <c r="AC354" s="299"/>
      <c r="AD354" s="299"/>
      <c r="AE354" s="299"/>
    </row>
    <row r="355" spans="16:31" s="297" customFormat="1" ht="11.85" customHeight="1" x14ac:dyDescent="0.2">
      <c r="P355" s="298"/>
      <c r="Q355" s="298"/>
      <c r="R355" s="299"/>
      <c r="S355" s="299"/>
      <c r="T355" s="299"/>
      <c r="U355" s="299"/>
      <c r="V355" s="299"/>
      <c r="W355" s="299"/>
      <c r="X355" s="299"/>
      <c r="Y355" s="299"/>
      <c r="Z355" s="299"/>
      <c r="AA355" s="299"/>
      <c r="AB355" s="299"/>
      <c r="AC355" s="299"/>
      <c r="AD355" s="299"/>
      <c r="AE355" s="299"/>
    </row>
    <row r="356" spans="16:31" s="297" customFormat="1" ht="11.85" customHeight="1" x14ac:dyDescent="0.2">
      <c r="P356" s="298"/>
      <c r="Q356" s="298"/>
      <c r="R356" s="299"/>
      <c r="S356" s="299"/>
      <c r="T356" s="299"/>
      <c r="U356" s="299"/>
      <c r="V356" s="299"/>
      <c r="W356" s="299"/>
      <c r="X356" s="299"/>
      <c r="Y356" s="299"/>
      <c r="Z356" s="299"/>
      <c r="AA356" s="299"/>
      <c r="AB356" s="299"/>
      <c r="AC356" s="299"/>
      <c r="AD356" s="299"/>
      <c r="AE356" s="299"/>
    </row>
    <row r="357" spans="16:31" s="297" customFormat="1" ht="11.85" customHeight="1" x14ac:dyDescent="0.2">
      <c r="P357" s="298"/>
      <c r="Q357" s="298"/>
      <c r="R357" s="299"/>
      <c r="S357" s="299"/>
      <c r="T357" s="299"/>
      <c r="U357" s="299"/>
      <c r="V357" s="299"/>
      <c r="W357" s="299"/>
      <c r="X357" s="299"/>
      <c r="Y357" s="299"/>
      <c r="Z357" s="299"/>
      <c r="AA357" s="299"/>
      <c r="AB357" s="299"/>
      <c r="AC357" s="299"/>
      <c r="AD357" s="299"/>
      <c r="AE357" s="299"/>
    </row>
    <row r="358" spans="16:31" s="297" customFormat="1" ht="11.85" customHeight="1" x14ac:dyDescent="0.2">
      <c r="P358" s="298"/>
      <c r="Q358" s="298"/>
      <c r="R358" s="299"/>
      <c r="S358" s="299"/>
      <c r="T358" s="299"/>
      <c r="U358" s="299"/>
      <c r="V358" s="299"/>
      <c r="W358" s="299"/>
      <c r="X358" s="299"/>
      <c r="Y358" s="299"/>
      <c r="Z358" s="299"/>
      <c r="AA358" s="299"/>
      <c r="AB358" s="299"/>
      <c r="AC358" s="299"/>
      <c r="AD358" s="299"/>
      <c r="AE358" s="299"/>
    </row>
    <row r="359" spans="16:31" s="297" customFormat="1" ht="11.85" customHeight="1" x14ac:dyDescent="0.2">
      <c r="P359" s="298"/>
      <c r="Q359" s="298"/>
      <c r="R359" s="299"/>
      <c r="S359" s="299"/>
      <c r="T359" s="299"/>
      <c r="U359" s="299"/>
      <c r="V359" s="299"/>
      <c r="W359" s="299"/>
      <c r="X359" s="299"/>
      <c r="Y359" s="299"/>
      <c r="Z359" s="299"/>
      <c r="AA359" s="299"/>
      <c r="AB359" s="299"/>
      <c r="AC359" s="299"/>
      <c r="AD359" s="299"/>
      <c r="AE359" s="299"/>
    </row>
    <row r="360" spans="16:31" s="297" customFormat="1" ht="11.85" customHeight="1" x14ac:dyDescent="0.2">
      <c r="P360" s="298"/>
      <c r="Q360" s="298"/>
      <c r="R360" s="299"/>
      <c r="S360" s="299"/>
      <c r="T360" s="299"/>
      <c r="U360" s="299"/>
      <c r="V360" s="299"/>
      <c r="W360" s="299"/>
      <c r="X360" s="299"/>
      <c r="Y360" s="299"/>
      <c r="Z360" s="299"/>
      <c r="AA360" s="299"/>
      <c r="AB360" s="299"/>
      <c r="AC360" s="299"/>
      <c r="AD360" s="299"/>
      <c r="AE360" s="299"/>
    </row>
    <row r="361" spans="16:31" s="297" customFormat="1" ht="11.85" customHeight="1" x14ac:dyDescent="0.2">
      <c r="P361" s="298"/>
      <c r="Q361" s="298"/>
      <c r="R361" s="299"/>
      <c r="S361" s="299"/>
      <c r="T361" s="299"/>
      <c r="U361" s="299"/>
      <c r="V361" s="299"/>
      <c r="W361" s="299"/>
      <c r="X361" s="299"/>
      <c r="Y361" s="299"/>
      <c r="Z361" s="299"/>
      <c r="AA361" s="299"/>
      <c r="AB361" s="299"/>
      <c r="AC361" s="299"/>
      <c r="AD361" s="299"/>
      <c r="AE361" s="299"/>
    </row>
    <row r="362" spans="16:31" s="297" customFormat="1" ht="11.85" customHeight="1" x14ac:dyDescent="0.2">
      <c r="P362" s="298"/>
      <c r="Q362" s="298"/>
      <c r="R362" s="299"/>
      <c r="S362" s="299"/>
      <c r="T362" s="299"/>
      <c r="U362" s="299"/>
      <c r="V362" s="299"/>
      <c r="W362" s="299"/>
      <c r="X362" s="299"/>
      <c r="Y362" s="299"/>
      <c r="Z362" s="299"/>
      <c r="AA362" s="299"/>
      <c r="AB362" s="299"/>
      <c r="AC362" s="299"/>
      <c r="AD362" s="299"/>
      <c r="AE362" s="299"/>
    </row>
    <row r="363" spans="16:31" s="297" customFormat="1" ht="11.85" customHeight="1" x14ac:dyDescent="0.2">
      <c r="P363" s="298"/>
      <c r="Q363" s="298"/>
      <c r="R363" s="299"/>
      <c r="S363" s="299"/>
      <c r="T363" s="299"/>
      <c r="U363" s="299"/>
      <c r="V363" s="299"/>
      <c r="W363" s="299"/>
      <c r="X363" s="299"/>
      <c r="Y363" s="299"/>
      <c r="Z363" s="299"/>
      <c r="AA363" s="299"/>
      <c r="AB363" s="299"/>
      <c r="AC363" s="299"/>
      <c r="AD363" s="299"/>
      <c r="AE363" s="299"/>
    </row>
    <row r="364" spans="16:31" s="297" customFormat="1" ht="11.85" customHeight="1" x14ac:dyDescent="0.2">
      <c r="P364" s="298"/>
      <c r="Q364" s="298"/>
      <c r="R364" s="299"/>
      <c r="S364" s="299"/>
      <c r="T364" s="299"/>
      <c r="U364" s="299"/>
      <c r="V364" s="299"/>
      <c r="W364" s="299"/>
      <c r="X364" s="299"/>
      <c r="Y364" s="299"/>
      <c r="Z364" s="299"/>
      <c r="AA364" s="299"/>
      <c r="AB364" s="299"/>
      <c r="AC364" s="299"/>
      <c r="AD364" s="299"/>
      <c r="AE364" s="299"/>
    </row>
    <row r="365" spans="16:31" s="297" customFormat="1" ht="11.85" customHeight="1" x14ac:dyDescent="0.2">
      <c r="P365" s="298"/>
      <c r="Q365" s="298"/>
      <c r="R365" s="299"/>
      <c r="S365" s="299"/>
      <c r="T365" s="299"/>
      <c r="U365" s="299"/>
      <c r="V365" s="299"/>
      <c r="W365" s="299"/>
      <c r="X365" s="299"/>
      <c r="Y365" s="299"/>
      <c r="Z365" s="299"/>
      <c r="AA365" s="299"/>
      <c r="AB365" s="299"/>
      <c r="AC365" s="299"/>
      <c r="AD365" s="299"/>
      <c r="AE365" s="299"/>
    </row>
    <row r="366" spans="16:31" s="297" customFormat="1" ht="11.85" customHeight="1" x14ac:dyDescent="0.2">
      <c r="P366" s="298"/>
      <c r="Q366" s="298"/>
      <c r="R366" s="299"/>
      <c r="S366" s="299"/>
      <c r="T366" s="299"/>
      <c r="U366" s="299"/>
      <c r="V366" s="299"/>
      <c r="W366" s="299"/>
      <c r="X366" s="299"/>
      <c r="Y366" s="299"/>
      <c r="Z366" s="299"/>
      <c r="AA366" s="299"/>
      <c r="AB366" s="299"/>
      <c r="AC366" s="299"/>
      <c r="AD366" s="299"/>
      <c r="AE366" s="299"/>
    </row>
    <row r="367" spans="16:31" s="297" customFormat="1" ht="11.85" customHeight="1" x14ac:dyDescent="0.2">
      <c r="P367" s="298"/>
      <c r="Q367" s="298"/>
      <c r="R367" s="299"/>
      <c r="S367" s="299"/>
      <c r="T367" s="299"/>
      <c r="U367" s="299"/>
      <c r="V367" s="299"/>
      <c r="W367" s="299"/>
      <c r="X367" s="299"/>
      <c r="Y367" s="299"/>
      <c r="Z367" s="299"/>
      <c r="AA367" s="299"/>
      <c r="AB367" s="299"/>
      <c r="AC367" s="299"/>
      <c r="AD367" s="299"/>
      <c r="AE367" s="299"/>
    </row>
    <row r="368" spans="16:31" s="297" customFormat="1" ht="11.85" customHeight="1" x14ac:dyDescent="0.2">
      <c r="P368" s="298"/>
      <c r="Q368" s="298"/>
      <c r="R368" s="299"/>
      <c r="S368" s="299"/>
      <c r="T368" s="299"/>
      <c r="U368" s="299"/>
      <c r="V368" s="299"/>
      <c r="W368" s="299"/>
      <c r="X368" s="299"/>
      <c r="Y368" s="299"/>
      <c r="Z368" s="299"/>
      <c r="AA368" s="299"/>
      <c r="AB368" s="299"/>
      <c r="AC368" s="299"/>
      <c r="AD368" s="299"/>
      <c r="AE368" s="299"/>
    </row>
    <row r="369" spans="16:31" s="297" customFormat="1" ht="11.85" customHeight="1" x14ac:dyDescent="0.2">
      <c r="P369" s="298"/>
      <c r="Q369" s="298"/>
      <c r="R369" s="299"/>
      <c r="S369" s="299"/>
      <c r="T369" s="299"/>
      <c r="U369" s="299"/>
      <c r="V369" s="299"/>
      <c r="W369" s="299"/>
      <c r="X369" s="299"/>
      <c r="Y369" s="299"/>
      <c r="Z369" s="299"/>
      <c r="AA369" s="299"/>
      <c r="AB369" s="299"/>
      <c r="AC369" s="299"/>
      <c r="AD369" s="299"/>
      <c r="AE369" s="299"/>
    </row>
    <row r="370" spans="16:31" s="297" customFormat="1" ht="11.85" customHeight="1" x14ac:dyDescent="0.2">
      <c r="P370" s="298"/>
      <c r="Q370" s="298"/>
      <c r="R370" s="299"/>
      <c r="S370" s="299"/>
      <c r="T370" s="299"/>
      <c r="U370" s="299"/>
      <c r="V370" s="299"/>
      <c r="W370" s="299"/>
      <c r="X370" s="299"/>
      <c r="Y370" s="299"/>
      <c r="Z370" s="299"/>
      <c r="AA370" s="299"/>
      <c r="AB370" s="299"/>
      <c r="AC370" s="299"/>
      <c r="AD370" s="299"/>
      <c r="AE370" s="299"/>
    </row>
    <row r="371" spans="16:31" s="297" customFormat="1" ht="11.85" customHeight="1" x14ac:dyDescent="0.2">
      <c r="P371" s="298"/>
      <c r="Q371" s="298"/>
      <c r="R371" s="299"/>
      <c r="S371" s="299"/>
      <c r="T371" s="299"/>
      <c r="U371" s="299"/>
      <c r="V371" s="299"/>
      <c r="W371" s="299"/>
      <c r="X371" s="299"/>
      <c r="Y371" s="299"/>
      <c r="Z371" s="299"/>
      <c r="AA371" s="299"/>
      <c r="AB371" s="299"/>
      <c r="AC371" s="299"/>
      <c r="AD371" s="299"/>
      <c r="AE371" s="299"/>
    </row>
    <row r="372" spans="16:31" s="297" customFormat="1" ht="11.85" customHeight="1" x14ac:dyDescent="0.2">
      <c r="P372" s="298"/>
      <c r="Q372" s="298"/>
      <c r="R372" s="299"/>
      <c r="S372" s="299"/>
      <c r="T372" s="299"/>
      <c r="U372" s="299"/>
      <c r="V372" s="299"/>
      <c r="W372" s="299"/>
      <c r="X372" s="299"/>
      <c r="Y372" s="299"/>
      <c r="Z372" s="299"/>
      <c r="AA372" s="299"/>
      <c r="AB372" s="299"/>
      <c r="AC372" s="299"/>
      <c r="AD372" s="299"/>
      <c r="AE372" s="299"/>
    </row>
    <row r="373" spans="16:31" s="297" customFormat="1" ht="11.85" customHeight="1" x14ac:dyDescent="0.2">
      <c r="P373" s="298"/>
      <c r="Q373" s="298"/>
      <c r="R373" s="299"/>
      <c r="S373" s="299"/>
      <c r="T373" s="299"/>
      <c r="U373" s="299"/>
      <c r="V373" s="299"/>
      <c r="W373" s="299"/>
      <c r="X373" s="299"/>
      <c r="Y373" s="299"/>
      <c r="Z373" s="299"/>
      <c r="AA373" s="299"/>
      <c r="AB373" s="299"/>
      <c r="AC373" s="299"/>
      <c r="AD373" s="299"/>
      <c r="AE373" s="299"/>
    </row>
    <row r="374" spans="16:31" s="297" customFormat="1" ht="11.85" customHeight="1" x14ac:dyDescent="0.2">
      <c r="P374" s="298"/>
      <c r="Q374" s="298"/>
      <c r="R374" s="299"/>
      <c r="S374" s="299"/>
      <c r="T374" s="299"/>
      <c r="U374" s="299"/>
      <c r="V374" s="299"/>
      <c r="W374" s="299"/>
      <c r="X374" s="299"/>
      <c r="Y374" s="299"/>
      <c r="Z374" s="299"/>
      <c r="AA374" s="299"/>
      <c r="AB374" s="299"/>
      <c r="AC374" s="299"/>
      <c r="AD374" s="299"/>
      <c r="AE374" s="299"/>
    </row>
    <row r="375" spans="16:31" s="297" customFormat="1" ht="11.85" customHeight="1" x14ac:dyDescent="0.2">
      <c r="P375" s="298"/>
      <c r="Q375" s="298"/>
      <c r="R375" s="299"/>
      <c r="S375" s="299"/>
      <c r="T375" s="299"/>
      <c r="U375" s="299"/>
      <c r="V375" s="299"/>
      <c r="W375" s="299"/>
      <c r="X375" s="299"/>
      <c r="Y375" s="299"/>
      <c r="Z375" s="299"/>
      <c r="AA375" s="299"/>
      <c r="AB375" s="299"/>
      <c r="AC375" s="299"/>
      <c r="AD375" s="299"/>
      <c r="AE375" s="299"/>
    </row>
    <row r="376" spans="16:31" s="297" customFormat="1" ht="11.85" customHeight="1" x14ac:dyDescent="0.2">
      <c r="P376" s="298"/>
      <c r="Q376" s="298"/>
      <c r="R376" s="299"/>
      <c r="S376" s="299"/>
      <c r="T376" s="299"/>
      <c r="U376" s="299"/>
      <c r="V376" s="299"/>
      <c r="W376" s="299"/>
      <c r="X376" s="299"/>
      <c r="Y376" s="299"/>
      <c r="Z376" s="299"/>
      <c r="AA376" s="299"/>
      <c r="AB376" s="299"/>
      <c r="AC376" s="299"/>
      <c r="AD376" s="299"/>
      <c r="AE376" s="299"/>
    </row>
    <row r="377" spans="16:31" s="297" customFormat="1" ht="11.85" customHeight="1" x14ac:dyDescent="0.2">
      <c r="P377" s="298"/>
      <c r="Q377" s="298"/>
      <c r="R377" s="299"/>
      <c r="S377" s="299"/>
      <c r="T377" s="299"/>
      <c r="U377" s="299"/>
      <c r="V377" s="299"/>
      <c r="W377" s="299"/>
      <c r="X377" s="299"/>
      <c r="Y377" s="299"/>
      <c r="Z377" s="299"/>
      <c r="AA377" s="299"/>
      <c r="AB377" s="299"/>
      <c r="AC377" s="299"/>
      <c r="AD377" s="299"/>
      <c r="AE377" s="299"/>
    </row>
    <row r="378" spans="16:31" s="297" customFormat="1" ht="11.85" customHeight="1" x14ac:dyDescent="0.2">
      <c r="P378" s="298"/>
      <c r="Q378" s="298"/>
      <c r="R378" s="299"/>
      <c r="S378" s="299"/>
      <c r="T378" s="299"/>
      <c r="U378" s="299"/>
      <c r="V378" s="299"/>
      <c r="W378" s="299"/>
      <c r="X378" s="299"/>
      <c r="Y378" s="299"/>
      <c r="Z378" s="299"/>
      <c r="AA378" s="299"/>
      <c r="AB378" s="299"/>
      <c r="AC378" s="299"/>
      <c r="AD378" s="299"/>
      <c r="AE378" s="299"/>
    </row>
    <row r="379" spans="16:31" s="297" customFormat="1" ht="11.85" customHeight="1" x14ac:dyDescent="0.2">
      <c r="P379" s="298"/>
      <c r="Q379" s="298"/>
      <c r="R379" s="299"/>
      <c r="S379" s="299"/>
      <c r="T379" s="299"/>
      <c r="U379" s="299"/>
      <c r="V379" s="299"/>
      <c r="W379" s="299"/>
      <c r="X379" s="299"/>
      <c r="Y379" s="299"/>
      <c r="Z379" s="299"/>
      <c r="AA379" s="299"/>
      <c r="AB379" s="299"/>
      <c r="AC379" s="299"/>
      <c r="AD379" s="299"/>
      <c r="AE379" s="299"/>
    </row>
    <row r="380" spans="16:31" s="297" customFormat="1" ht="11.85" customHeight="1" x14ac:dyDescent="0.2">
      <c r="P380" s="298"/>
      <c r="Q380" s="298"/>
      <c r="R380" s="299"/>
      <c r="S380" s="299"/>
      <c r="T380" s="299"/>
      <c r="U380" s="299"/>
      <c r="V380" s="299"/>
      <c r="W380" s="299"/>
      <c r="X380" s="299"/>
      <c r="Y380" s="299"/>
      <c r="Z380" s="299"/>
      <c r="AA380" s="299"/>
      <c r="AB380" s="299"/>
      <c r="AC380" s="299"/>
      <c r="AD380" s="299"/>
      <c r="AE380" s="299"/>
    </row>
    <row r="381" spans="16:31" s="297" customFormat="1" ht="11.85" customHeight="1" x14ac:dyDescent="0.2">
      <c r="P381" s="298"/>
      <c r="Q381" s="298"/>
      <c r="R381" s="299"/>
      <c r="S381" s="299"/>
      <c r="T381" s="299"/>
      <c r="U381" s="299"/>
      <c r="V381" s="299"/>
      <c r="W381" s="299"/>
      <c r="X381" s="299"/>
      <c r="Y381" s="299"/>
      <c r="Z381" s="299"/>
      <c r="AA381" s="299"/>
      <c r="AB381" s="299"/>
      <c r="AC381" s="299"/>
      <c r="AD381" s="299"/>
      <c r="AE381" s="299"/>
    </row>
    <row r="382" spans="16:31" s="297" customFormat="1" ht="11.85" customHeight="1" x14ac:dyDescent="0.2">
      <c r="P382" s="298"/>
      <c r="Q382" s="298"/>
      <c r="R382" s="299"/>
      <c r="S382" s="299"/>
      <c r="T382" s="299"/>
      <c r="U382" s="299"/>
      <c r="V382" s="299"/>
      <c r="W382" s="299"/>
      <c r="X382" s="299"/>
      <c r="Y382" s="299"/>
      <c r="Z382" s="299"/>
      <c r="AA382" s="299"/>
      <c r="AB382" s="299"/>
      <c r="AC382" s="299"/>
      <c r="AD382" s="299"/>
      <c r="AE382" s="299"/>
    </row>
    <row r="383" spans="16:31" s="297" customFormat="1" ht="11.85" customHeight="1" x14ac:dyDescent="0.2">
      <c r="P383" s="298"/>
      <c r="Q383" s="298"/>
      <c r="R383" s="299"/>
      <c r="S383" s="299"/>
      <c r="T383" s="299"/>
      <c r="U383" s="299"/>
      <c r="V383" s="299"/>
      <c r="W383" s="299"/>
      <c r="X383" s="299"/>
      <c r="Y383" s="299"/>
      <c r="Z383" s="299"/>
      <c r="AA383" s="299"/>
      <c r="AB383" s="299"/>
      <c r="AC383" s="299"/>
      <c r="AD383" s="299"/>
      <c r="AE383" s="299"/>
    </row>
    <row r="384" spans="16:31" s="297" customFormat="1" ht="11.85" customHeight="1" x14ac:dyDescent="0.2">
      <c r="P384" s="298"/>
      <c r="Q384" s="298"/>
      <c r="R384" s="299"/>
      <c r="S384" s="299"/>
      <c r="T384" s="299"/>
      <c r="U384" s="299"/>
      <c r="V384" s="299"/>
      <c r="W384" s="299"/>
      <c r="X384" s="299"/>
      <c r="Y384" s="299"/>
      <c r="Z384" s="299"/>
      <c r="AA384" s="299"/>
      <c r="AB384" s="299"/>
      <c r="AC384" s="299"/>
      <c r="AD384" s="299"/>
      <c r="AE384" s="299"/>
    </row>
    <row r="385" spans="16:31" s="297" customFormat="1" ht="11.85" customHeight="1" x14ac:dyDescent="0.2">
      <c r="P385" s="298"/>
      <c r="Q385" s="298"/>
      <c r="R385" s="299"/>
      <c r="S385" s="299"/>
      <c r="T385" s="299"/>
      <c r="U385" s="299"/>
      <c r="V385" s="299"/>
      <c r="W385" s="299"/>
      <c r="X385" s="299"/>
      <c r="Y385" s="299"/>
      <c r="Z385" s="299"/>
      <c r="AA385" s="299"/>
      <c r="AB385" s="299"/>
      <c r="AC385" s="299"/>
      <c r="AD385" s="299"/>
      <c r="AE385" s="299"/>
    </row>
    <row r="386" spans="16:31" s="297" customFormat="1" ht="11.85" customHeight="1" x14ac:dyDescent="0.2">
      <c r="P386" s="298"/>
      <c r="Q386" s="298"/>
      <c r="R386" s="299"/>
      <c r="S386" s="299"/>
      <c r="T386" s="299"/>
      <c r="U386" s="299"/>
      <c r="V386" s="299"/>
      <c r="W386" s="299"/>
      <c r="X386" s="299"/>
      <c r="Y386" s="299"/>
      <c r="Z386" s="299"/>
      <c r="AA386" s="299"/>
      <c r="AB386" s="299"/>
      <c r="AC386" s="299"/>
      <c r="AD386" s="299"/>
      <c r="AE386" s="299"/>
    </row>
    <row r="387" spans="16:31" s="297" customFormat="1" ht="11.85" customHeight="1" x14ac:dyDescent="0.2">
      <c r="P387" s="298"/>
      <c r="Q387" s="298"/>
      <c r="R387" s="299"/>
      <c r="S387" s="299"/>
      <c r="T387" s="299"/>
      <c r="U387" s="299"/>
      <c r="V387" s="299"/>
      <c r="W387" s="299"/>
      <c r="X387" s="299"/>
      <c r="Y387" s="299"/>
      <c r="Z387" s="299"/>
      <c r="AA387" s="299"/>
      <c r="AB387" s="299"/>
      <c r="AC387" s="299"/>
      <c r="AD387" s="299"/>
      <c r="AE387" s="299"/>
    </row>
    <row r="388" spans="16:31" s="297" customFormat="1" ht="11.85" customHeight="1" x14ac:dyDescent="0.2">
      <c r="P388" s="298"/>
      <c r="Q388" s="298"/>
      <c r="R388" s="299"/>
      <c r="S388" s="299"/>
      <c r="T388" s="299"/>
      <c r="U388" s="299"/>
      <c r="V388" s="299"/>
      <c r="W388" s="299"/>
      <c r="X388" s="299"/>
      <c r="Y388" s="299"/>
      <c r="Z388" s="299"/>
      <c r="AA388" s="299"/>
      <c r="AB388" s="299"/>
      <c r="AC388" s="299"/>
      <c r="AD388" s="299"/>
      <c r="AE388" s="299"/>
    </row>
    <row r="389" spans="16:31" s="297" customFormat="1" ht="11.85" customHeight="1" x14ac:dyDescent="0.2">
      <c r="P389" s="298"/>
      <c r="Q389" s="298"/>
      <c r="R389" s="299"/>
      <c r="S389" s="299"/>
      <c r="T389" s="299"/>
      <c r="U389" s="299"/>
      <c r="V389" s="299"/>
      <c r="W389" s="299"/>
      <c r="X389" s="299"/>
      <c r="Y389" s="299"/>
      <c r="Z389" s="299"/>
      <c r="AA389" s="299"/>
      <c r="AB389" s="299"/>
      <c r="AC389" s="299"/>
      <c r="AD389" s="299"/>
      <c r="AE389" s="299"/>
    </row>
    <row r="390" spans="16:31" s="297" customFormat="1" ht="11.85" customHeight="1" x14ac:dyDescent="0.2">
      <c r="P390" s="298"/>
      <c r="Q390" s="298"/>
      <c r="R390" s="299"/>
      <c r="S390" s="299"/>
      <c r="T390" s="299"/>
      <c r="U390" s="299"/>
      <c r="V390" s="299"/>
      <c r="W390" s="299"/>
      <c r="X390" s="299"/>
      <c r="Y390" s="299"/>
      <c r="Z390" s="299"/>
      <c r="AA390" s="299"/>
      <c r="AB390" s="299"/>
      <c r="AC390" s="299"/>
      <c r="AD390" s="299"/>
      <c r="AE390" s="299"/>
    </row>
    <row r="391" spans="16:31" s="297" customFormat="1" ht="11.85" customHeight="1" x14ac:dyDescent="0.2">
      <c r="P391" s="298"/>
      <c r="Q391" s="298"/>
      <c r="R391" s="299"/>
      <c r="S391" s="299"/>
      <c r="T391" s="299"/>
      <c r="U391" s="299"/>
      <c r="V391" s="299"/>
      <c r="W391" s="299"/>
      <c r="X391" s="299"/>
      <c r="Y391" s="299"/>
      <c r="Z391" s="299"/>
      <c r="AA391" s="299"/>
      <c r="AB391" s="299"/>
      <c r="AC391" s="299"/>
      <c r="AD391" s="299"/>
      <c r="AE391" s="299"/>
    </row>
    <row r="392" spans="16:31" s="297" customFormat="1" ht="11.85" customHeight="1" x14ac:dyDescent="0.2">
      <c r="P392" s="298"/>
      <c r="Q392" s="298"/>
      <c r="R392" s="299"/>
      <c r="S392" s="299"/>
      <c r="T392" s="299"/>
      <c r="U392" s="299"/>
      <c r="V392" s="299"/>
      <c r="W392" s="299"/>
      <c r="X392" s="299"/>
      <c r="Y392" s="299"/>
      <c r="Z392" s="299"/>
      <c r="AA392" s="299"/>
      <c r="AB392" s="299"/>
      <c r="AC392" s="299"/>
      <c r="AD392" s="299"/>
      <c r="AE392" s="299"/>
    </row>
    <row r="393" spans="16:31" s="297" customFormat="1" ht="11.85" customHeight="1" x14ac:dyDescent="0.2">
      <c r="P393" s="298"/>
      <c r="Q393" s="298"/>
      <c r="R393" s="299"/>
      <c r="S393" s="299"/>
      <c r="T393" s="299"/>
      <c r="U393" s="299"/>
      <c r="V393" s="299"/>
      <c r="W393" s="299"/>
      <c r="X393" s="299"/>
      <c r="Y393" s="299"/>
      <c r="Z393" s="299"/>
      <c r="AA393" s="299"/>
      <c r="AB393" s="299"/>
      <c r="AC393" s="299"/>
      <c r="AD393" s="299"/>
      <c r="AE393" s="299"/>
    </row>
    <row r="394" spans="16:31" s="297" customFormat="1" ht="11.85" customHeight="1" x14ac:dyDescent="0.2">
      <c r="P394" s="298"/>
      <c r="Q394" s="298"/>
      <c r="R394" s="299"/>
      <c r="S394" s="299"/>
      <c r="T394" s="299"/>
      <c r="U394" s="299"/>
      <c r="V394" s="299"/>
      <c r="W394" s="299"/>
      <c r="X394" s="299"/>
      <c r="Y394" s="299"/>
      <c r="Z394" s="299"/>
      <c r="AA394" s="299"/>
      <c r="AB394" s="299"/>
      <c r="AC394" s="299"/>
      <c r="AD394" s="299"/>
      <c r="AE394" s="299"/>
    </row>
    <row r="395" spans="16:31" s="297" customFormat="1" ht="11.85" customHeight="1" x14ac:dyDescent="0.2">
      <c r="P395" s="298"/>
      <c r="Q395" s="298"/>
      <c r="R395" s="299"/>
      <c r="S395" s="299"/>
      <c r="T395" s="299"/>
      <c r="U395" s="299"/>
      <c r="V395" s="299"/>
      <c r="W395" s="299"/>
      <c r="X395" s="299"/>
      <c r="Y395" s="299"/>
      <c r="Z395" s="299"/>
      <c r="AA395" s="299"/>
      <c r="AB395" s="299"/>
      <c r="AC395" s="299"/>
      <c r="AD395" s="299"/>
      <c r="AE395" s="299"/>
    </row>
    <row r="396" spans="16:31" s="297" customFormat="1" ht="11.85" customHeight="1" x14ac:dyDescent="0.2">
      <c r="P396" s="298"/>
      <c r="Q396" s="298"/>
      <c r="R396" s="299"/>
      <c r="S396" s="299"/>
      <c r="T396" s="299"/>
      <c r="U396" s="299"/>
      <c r="V396" s="299"/>
      <c r="W396" s="299"/>
      <c r="X396" s="299"/>
      <c r="Y396" s="299"/>
      <c r="Z396" s="299"/>
      <c r="AA396" s="299"/>
      <c r="AB396" s="299"/>
      <c r="AC396" s="299"/>
      <c r="AD396" s="299"/>
      <c r="AE396" s="299"/>
    </row>
    <row r="397" spans="16:31" s="297" customFormat="1" ht="11.85" customHeight="1" x14ac:dyDescent="0.2">
      <c r="P397" s="298"/>
      <c r="Q397" s="298"/>
      <c r="R397" s="299"/>
      <c r="S397" s="299"/>
      <c r="T397" s="299"/>
      <c r="U397" s="299"/>
      <c r="V397" s="299"/>
      <c r="W397" s="299"/>
      <c r="X397" s="299"/>
      <c r="Y397" s="299"/>
      <c r="Z397" s="299"/>
      <c r="AA397" s="299"/>
      <c r="AB397" s="299"/>
      <c r="AC397" s="299"/>
      <c r="AD397" s="299"/>
      <c r="AE397" s="299"/>
    </row>
    <row r="398" spans="16:31" s="297" customFormat="1" ht="11.85" customHeight="1" x14ac:dyDescent="0.2">
      <c r="P398" s="298"/>
      <c r="Q398" s="298"/>
      <c r="R398" s="299"/>
      <c r="S398" s="299"/>
      <c r="T398" s="299"/>
      <c r="U398" s="299"/>
      <c r="V398" s="299"/>
      <c r="W398" s="299"/>
      <c r="X398" s="299"/>
      <c r="Y398" s="299"/>
      <c r="Z398" s="299"/>
      <c r="AA398" s="299"/>
      <c r="AB398" s="299"/>
      <c r="AC398" s="299"/>
      <c r="AD398" s="299"/>
      <c r="AE398" s="299"/>
    </row>
    <row r="399" spans="16:31" s="297" customFormat="1" ht="11.85" customHeight="1" x14ac:dyDescent="0.2">
      <c r="P399" s="298"/>
      <c r="Q399" s="298"/>
      <c r="R399" s="299"/>
      <c r="S399" s="299"/>
      <c r="T399" s="299"/>
      <c r="U399" s="299"/>
      <c r="V399" s="299"/>
      <c r="W399" s="299"/>
      <c r="X399" s="299"/>
      <c r="Y399" s="299"/>
      <c r="Z399" s="299"/>
      <c r="AA399" s="299"/>
      <c r="AB399" s="299"/>
      <c r="AC399" s="299"/>
      <c r="AD399" s="299"/>
      <c r="AE399" s="299"/>
    </row>
    <row r="400" spans="16:31" s="297" customFormat="1" ht="11.85" customHeight="1" x14ac:dyDescent="0.2">
      <c r="P400" s="298"/>
      <c r="Q400" s="298"/>
      <c r="R400" s="299"/>
      <c r="S400" s="299"/>
      <c r="T400" s="299"/>
      <c r="U400" s="299"/>
      <c r="V400" s="299"/>
      <c r="W400" s="299"/>
      <c r="X400" s="299"/>
      <c r="Y400" s="299"/>
      <c r="Z400" s="299"/>
      <c r="AA400" s="299"/>
      <c r="AB400" s="299"/>
      <c r="AC400" s="299"/>
      <c r="AD400" s="299"/>
      <c r="AE400" s="299"/>
    </row>
    <row r="401" spans="16:31" s="297" customFormat="1" ht="11.85" customHeight="1" x14ac:dyDescent="0.2">
      <c r="P401" s="298"/>
      <c r="Q401" s="298"/>
      <c r="R401" s="299"/>
      <c r="S401" s="299"/>
      <c r="T401" s="299"/>
      <c r="U401" s="299"/>
      <c r="V401" s="299"/>
      <c r="W401" s="299"/>
      <c r="X401" s="299"/>
      <c r="Y401" s="299"/>
      <c r="Z401" s="299"/>
      <c r="AA401" s="299"/>
      <c r="AB401" s="299"/>
      <c r="AC401" s="299"/>
      <c r="AD401" s="299"/>
      <c r="AE401" s="299"/>
    </row>
    <row r="402" spans="16:31" s="297" customFormat="1" ht="11.85" customHeight="1" x14ac:dyDescent="0.2">
      <c r="P402" s="298"/>
      <c r="Q402" s="298"/>
      <c r="R402" s="299"/>
      <c r="S402" s="299"/>
      <c r="T402" s="299"/>
      <c r="U402" s="299"/>
      <c r="V402" s="299"/>
      <c r="W402" s="299"/>
      <c r="X402" s="299"/>
      <c r="Y402" s="299"/>
      <c r="Z402" s="299"/>
      <c r="AA402" s="299"/>
      <c r="AB402" s="299"/>
      <c r="AC402" s="299"/>
      <c r="AD402" s="299"/>
      <c r="AE402" s="299"/>
    </row>
    <row r="403" spans="16:31" s="297" customFormat="1" ht="11.85" customHeight="1" x14ac:dyDescent="0.2">
      <c r="P403" s="298"/>
      <c r="Q403" s="298"/>
      <c r="R403" s="299"/>
      <c r="S403" s="299"/>
      <c r="T403" s="299"/>
      <c r="U403" s="299"/>
      <c r="V403" s="299"/>
      <c r="W403" s="299"/>
      <c r="X403" s="299"/>
      <c r="Y403" s="299"/>
      <c r="Z403" s="299"/>
      <c r="AA403" s="299"/>
      <c r="AB403" s="299"/>
      <c r="AC403" s="299"/>
      <c r="AD403" s="299"/>
      <c r="AE403" s="299"/>
    </row>
    <row r="404" spans="16:31" s="297" customFormat="1" ht="11.85" customHeight="1" x14ac:dyDescent="0.2">
      <c r="P404" s="298"/>
      <c r="Q404" s="298"/>
      <c r="R404" s="299"/>
      <c r="S404" s="299"/>
      <c r="T404" s="299"/>
      <c r="U404" s="299"/>
      <c r="V404" s="299"/>
      <c r="W404" s="299"/>
      <c r="X404" s="299"/>
      <c r="Y404" s="299"/>
      <c r="Z404" s="299"/>
      <c r="AA404" s="299"/>
      <c r="AB404" s="299"/>
      <c r="AC404" s="299"/>
      <c r="AD404" s="299"/>
      <c r="AE404" s="299"/>
    </row>
    <row r="405" spans="16:31" s="297" customFormat="1" ht="11.85" customHeight="1" x14ac:dyDescent="0.2">
      <c r="P405" s="298"/>
      <c r="Q405" s="298"/>
      <c r="R405" s="299"/>
      <c r="S405" s="299"/>
      <c r="T405" s="299"/>
      <c r="U405" s="299"/>
      <c r="V405" s="299"/>
      <c r="W405" s="299"/>
      <c r="X405" s="299"/>
      <c r="Y405" s="299"/>
      <c r="Z405" s="299"/>
      <c r="AA405" s="299"/>
      <c r="AB405" s="299"/>
      <c r="AC405" s="299"/>
      <c r="AD405" s="299"/>
      <c r="AE405" s="299"/>
    </row>
    <row r="406" spans="16:31" s="297" customFormat="1" ht="11.85" customHeight="1" x14ac:dyDescent="0.2">
      <c r="P406" s="298"/>
      <c r="Q406" s="298"/>
      <c r="R406" s="299"/>
      <c r="S406" s="299"/>
      <c r="T406" s="299"/>
      <c r="U406" s="299"/>
      <c r="V406" s="299"/>
      <c r="W406" s="299"/>
      <c r="X406" s="299"/>
      <c r="Y406" s="299"/>
      <c r="Z406" s="299"/>
      <c r="AA406" s="299"/>
      <c r="AB406" s="299"/>
      <c r="AC406" s="299"/>
      <c r="AD406" s="299"/>
      <c r="AE406" s="299"/>
    </row>
    <row r="407" spans="16:31" s="297" customFormat="1" ht="11.85" customHeight="1" x14ac:dyDescent="0.2">
      <c r="P407" s="298"/>
      <c r="Q407" s="298"/>
      <c r="R407" s="299"/>
      <c r="S407" s="299"/>
      <c r="T407" s="299"/>
      <c r="U407" s="299"/>
      <c r="V407" s="299"/>
      <c r="W407" s="299"/>
      <c r="X407" s="299"/>
      <c r="Y407" s="299"/>
      <c r="Z407" s="299"/>
      <c r="AA407" s="299"/>
      <c r="AB407" s="299"/>
      <c r="AC407" s="299"/>
      <c r="AD407" s="299"/>
      <c r="AE407" s="299"/>
    </row>
    <row r="408" spans="16:31" s="297" customFormat="1" ht="11.85" customHeight="1" x14ac:dyDescent="0.2">
      <c r="P408" s="298"/>
      <c r="Q408" s="298"/>
      <c r="R408" s="299"/>
      <c r="S408" s="299"/>
      <c r="T408" s="299"/>
      <c r="U408" s="299"/>
      <c r="V408" s="299"/>
      <c r="W408" s="299"/>
      <c r="X408" s="299"/>
      <c r="Y408" s="299"/>
      <c r="Z408" s="299"/>
      <c r="AA408" s="299"/>
      <c r="AB408" s="299"/>
      <c r="AC408" s="299"/>
      <c r="AD408" s="299"/>
      <c r="AE408" s="299"/>
    </row>
    <row r="409" spans="16:31" s="297" customFormat="1" ht="11.85" customHeight="1" x14ac:dyDescent="0.2">
      <c r="P409" s="298"/>
      <c r="Q409" s="298"/>
      <c r="R409" s="299"/>
      <c r="S409" s="299"/>
      <c r="T409" s="299"/>
      <c r="U409" s="299"/>
      <c r="V409" s="299"/>
      <c r="W409" s="299"/>
      <c r="X409" s="299"/>
      <c r="Y409" s="299"/>
      <c r="Z409" s="299"/>
      <c r="AA409" s="299"/>
      <c r="AB409" s="299"/>
      <c r="AC409" s="299"/>
      <c r="AD409" s="299"/>
      <c r="AE409" s="299"/>
    </row>
    <row r="410" spans="16:31" s="297" customFormat="1" ht="11.85" customHeight="1" x14ac:dyDescent="0.2">
      <c r="P410" s="298"/>
      <c r="Q410" s="298"/>
      <c r="R410" s="299"/>
      <c r="S410" s="299"/>
      <c r="T410" s="299"/>
      <c r="U410" s="299"/>
      <c r="V410" s="299"/>
      <c r="W410" s="299"/>
      <c r="X410" s="299"/>
      <c r="Y410" s="299"/>
      <c r="Z410" s="299"/>
      <c r="AA410" s="299"/>
      <c r="AB410" s="299"/>
      <c r="AC410" s="299"/>
      <c r="AD410" s="299"/>
      <c r="AE410" s="299"/>
    </row>
    <row r="411" spans="16:31" s="297" customFormat="1" ht="11.85" customHeight="1" x14ac:dyDescent="0.2">
      <c r="P411" s="298"/>
      <c r="Q411" s="298"/>
      <c r="R411" s="299"/>
      <c r="S411" s="299"/>
      <c r="T411" s="299"/>
      <c r="U411" s="299"/>
      <c r="V411" s="299"/>
      <c r="W411" s="299"/>
      <c r="X411" s="299"/>
      <c r="Y411" s="299"/>
      <c r="Z411" s="299"/>
      <c r="AA411" s="299"/>
      <c r="AB411" s="299"/>
      <c r="AC411" s="299"/>
      <c r="AD411" s="299"/>
      <c r="AE411" s="299"/>
    </row>
    <row r="412" spans="16:31" s="297" customFormat="1" ht="11.85" customHeight="1" x14ac:dyDescent="0.2">
      <c r="P412" s="298"/>
      <c r="Q412" s="298"/>
      <c r="R412" s="299"/>
      <c r="S412" s="299"/>
      <c r="T412" s="299"/>
      <c r="U412" s="299"/>
      <c r="V412" s="299"/>
      <c r="W412" s="299"/>
      <c r="X412" s="299"/>
      <c r="Y412" s="299"/>
      <c r="Z412" s="299"/>
      <c r="AA412" s="299"/>
      <c r="AB412" s="299"/>
      <c r="AC412" s="299"/>
      <c r="AD412" s="299"/>
      <c r="AE412" s="299"/>
    </row>
    <row r="413" spans="16:31" s="297" customFormat="1" ht="11.85" customHeight="1" x14ac:dyDescent="0.2">
      <c r="P413" s="298"/>
      <c r="Q413" s="298"/>
      <c r="R413" s="299"/>
      <c r="S413" s="299"/>
      <c r="T413" s="299"/>
      <c r="U413" s="299"/>
      <c r="V413" s="299"/>
      <c r="W413" s="299"/>
      <c r="X413" s="299"/>
      <c r="Y413" s="299"/>
      <c r="Z413" s="299"/>
      <c r="AA413" s="299"/>
      <c r="AB413" s="299"/>
      <c r="AC413" s="299"/>
      <c r="AD413" s="299"/>
      <c r="AE413" s="299"/>
    </row>
    <row r="414" spans="16:31" s="297" customFormat="1" ht="11.85" customHeight="1" x14ac:dyDescent="0.2">
      <c r="P414" s="298"/>
      <c r="Q414" s="298"/>
      <c r="R414" s="299"/>
      <c r="S414" s="299"/>
      <c r="T414" s="299"/>
      <c r="U414" s="299"/>
      <c r="V414" s="299"/>
      <c r="W414" s="299"/>
      <c r="X414" s="299"/>
      <c r="Y414" s="299"/>
      <c r="Z414" s="299"/>
      <c r="AA414" s="299"/>
      <c r="AB414" s="299"/>
      <c r="AC414" s="299"/>
      <c r="AD414" s="299"/>
      <c r="AE414" s="299"/>
    </row>
    <row r="415" spans="16:31" s="297" customFormat="1" ht="11.85" customHeight="1" x14ac:dyDescent="0.2">
      <c r="P415" s="298"/>
      <c r="Q415" s="298"/>
      <c r="R415" s="299"/>
      <c r="S415" s="299"/>
      <c r="T415" s="299"/>
      <c r="U415" s="299"/>
      <c r="V415" s="299"/>
      <c r="W415" s="299"/>
      <c r="X415" s="299"/>
      <c r="Y415" s="299"/>
      <c r="Z415" s="299"/>
      <c r="AA415" s="299"/>
      <c r="AB415" s="299"/>
      <c r="AC415" s="299"/>
      <c r="AD415" s="299"/>
      <c r="AE415" s="299"/>
    </row>
    <row r="416" spans="16:31" s="297" customFormat="1" ht="11.85" customHeight="1" x14ac:dyDescent="0.2">
      <c r="P416" s="298"/>
      <c r="Q416" s="298"/>
      <c r="R416" s="299"/>
      <c r="S416" s="299"/>
      <c r="T416" s="299"/>
      <c r="U416" s="299"/>
      <c r="V416" s="299"/>
      <c r="W416" s="299"/>
      <c r="X416" s="299"/>
      <c r="Y416" s="299"/>
      <c r="Z416" s="299"/>
      <c r="AA416" s="299"/>
      <c r="AB416" s="299"/>
      <c r="AC416" s="299"/>
      <c r="AD416" s="299"/>
      <c r="AE416" s="299"/>
    </row>
    <row r="417" spans="16:31" s="297" customFormat="1" ht="11.85" customHeight="1" x14ac:dyDescent="0.2">
      <c r="P417" s="298"/>
      <c r="Q417" s="298"/>
      <c r="R417" s="299"/>
      <c r="S417" s="299"/>
      <c r="T417" s="299"/>
      <c r="U417" s="299"/>
      <c r="V417" s="299"/>
      <c r="W417" s="299"/>
      <c r="X417" s="299"/>
      <c r="Y417" s="299"/>
      <c r="Z417" s="299"/>
      <c r="AA417" s="299"/>
      <c r="AB417" s="299"/>
      <c r="AC417" s="299"/>
      <c r="AD417" s="299"/>
      <c r="AE417" s="299"/>
    </row>
    <row r="418" spans="16:31" s="297" customFormat="1" ht="11.85" customHeight="1" x14ac:dyDescent="0.2">
      <c r="P418" s="298"/>
      <c r="Q418" s="298"/>
      <c r="R418" s="299"/>
      <c r="S418" s="299"/>
      <c r="T418" s="299"/>
      <c r="U418" s="299"/>
      <c r="V418" s="299"/>
      <c r="W418" s="299"/>
      <c r="X418" s="299"/>
      <c r="Y418" s="299"/>
      <c r="Z418" s="299"/>
      <c r="AA418" s="299"/>
      <c r="AB418" s="299"/>
      <c r="AC418" s="299"/>
      <c r="AD418" s="299"/>
      <c r="AE418" s="299"/>
    </row>
    <row r="419" spans="16:31" s="297" customFormat="1" ht="11.85" customHeight="1" x14ac:dyDescent="0.2">
      <c r="P419" s="298"/>
      <c r="Q419" s="298"/>
      <c r="R419" s="299"/>
      <c r="S419" s="299"/>
      <c r="T419" s="299"/>
      <c r="U419" s="299"/>
      <c r="V419" s="299"/>
      <c r="W419" s="299"/>
      <c r="X419" s="299"/>
      <c r="Y419" s="299"/>
      <c r="Z419" s="299"/>
      <c r="AA419" s="299"/>
      <c r="AB419" s="299"/>
      <c r="AC419" s="299"/>
      <c r="AD419" s="299"/>
      <c r="AE419" s="299"/>
    </row>
    <row r="420" spans="16:31" s="297" customFormat="1" ht="11.85" customHeight="1" x14ac:dyDescent="0.2">
      <c r="P420" s="298"/>
      <c r="Q420" s="298"/>
      <c r="R420" s="299"/>
      <c r="S420" s="299"/>
      <c r="T420" s="299"/>
      <c r="U420" s="299"/>
      <c r="V420" s="299"/>
      <c r="W420" s="299"/>
      <c r="X420" s="299"/>
      <c r="Y420" s="299"/>
      <c r="Z420" s="299"/>
      <c r="AA420" s="299"/>
      <c r="AB420" s="299"/>
      <c r="AC420" s="299"/>
      <c r="AD420" s="299"/>
      <c r="AE420" s="299"/>
    </row>
    <row r="421" spans="16:31" s="297" customFormat="1" ht="11.85" customHeight="1" x14ac:dyDescent="0.2">
      <c r="P421" s="298"/>
      <c r="Q421" s="298"/>
      <c r="R421" s="299"/>
      <c r="S421" s="299"/>
      <c r="T421" s="299"/>
      <c r="U421" s="299"/>
      <c r="V421" s="299"/>
      <c r="W421" s="299"/>
      <c r="X421" s="299"/>
      <c r="Y421" s="299"/>
      <c r="Z421" s="299"/>
      <c r="AA421" s="299"/>
      <c r="AB421" s="299"/>
      <c r="AC421" s="299"/>
      <c r="AD421" s="299"/>
      <c r="AE421" s="299"/>
    </row>
    <row r="422" spans="16:31" s="297" customFormat="1" ht="11.85" customHeight="1" x14ac:dyDescent="0.2">
      <c r="P422" s="298"/>
      <c r="Q422" s="298"/>
      <c r="R422" s="299"/>
      <c r="S422" s="299"/>
      <c r="T422" s="299"/>
      <c r="U422" s="299"/>
      <c r="V422" s="299"/>
      <c r="W422" s="299"/>
      <c r="X422" s="299"/>
      <c r="Y422" s="299"/>
      <c r="Z422" s="299"/>
      <c r="AA422" s="299"/>
      <c r="AB422" s="299"/>
      <c r="AC422" s="299"/>
      <c r="AD422" s="299"/>
      <c r="AE422" s="299"/>
    </row>
    <row r="423" spans="16:31" s="297" customFormat="1" ht="11.85" customHeight="1" x14ac:dyDescent="0.2">
      <c r="P423" s="298"/>
      <c r="Q423" s="298"/>
      <c r="R423" s="299"/>
      <c r="S423" s="299"/>
      <c r="T423" s="299"/>
      <c r="U423" s="299"/>
      <c r="V423" s="299"/>
      <c r="W423" s="299"/>
      <c r="X423" s="299"/>
      <c r="Y423" s="299"/>
      <c r="Z423" s="299"/>
      <c r="AA423" s="299"/>
      <c r="AB423" s="299"/>
      <c r="AC423" s="299"/>
      <c r="AD423" s="299"/>
      <c r="AE423" s="299"/>
    </row>
    <row r="424" spans="16:31" s="297" customFormat="1" ht="11.85" customHeight="1" x14ac:dyDescent="0.2">
      <c r="P424" s="298"/>
      <c r="Q424" s="298"/>
      <c r="R424" s="299"/>
      <c r="S424" s="299"/>
      <c r="T424" s="299"/>
      <c r="U424" s="299"/>
      <c r="V424" s="299"/>
      <c r="W424" s="299"/>
      <c r="X424" s="299"/>
      <c r="Y424" s="299"/>
      <c r="Z424" s="299"/>
      <c r="AA424" s="299"/>
      <c r="AB424" s="299"/>
      <c r="AC424" s="299"/>
      <c r="AD424" s="299"/>
      <c r="AE424" s="299"/>
    </row>
    <row r="425" spans="16:31" s="297" customFormat="1" ht="11.85" customHeight="1" x14ac:dyDescent="0.2">
      <c r="P425" s="298"/>
      <c r="Q425" s="298"/>
      <c r="R425" s="299"/>
      <c r="S425" s="299"/>
      <c r="T425" s="299"/>
      <c r="U425" s="299"/>
      <c r="V425" s="299"/>
      <c r="W425" s="299"/>
      <c r="X425" s="299"/>
      <c r="Y425" s="299"/>
      <c r="Z425" s="299"/>
      <c r="AA425" s="299"/>
      <c r="AB425" s="299"/>
      <c r="AC425" s="299"/>
      <c r="AD425" s="299"/>
      <c r="AE425" s="299"/>
    </row>
    <row r="426" spans="16:31" s="297" customFormat="1" ht="11.85" customHeight="1" x14ac:dyDescent="0.2">
      <c r="P426" s="298"/>
      <c r="Q426" s="298"/>
      <c r="R426" s="299"/>
      <c r="S426" s="299"/>
      <c r="T426" s="299"/>
      <c r="U426" s="299"/>
      <c r="V426" s="299"/>
      <c r="W426" s="299"/>
      <c r="X426" s="299"/>
      <c r="Y426" s="299"/>
      <c r="Z426" s="299"/>
      <c r="AA426" s="299"/>
      <c r="AB426" s="299"/>
      <c r="AC426" s="299"/>
      <c r="AD426" s="299"/>
      <c r="AE426" s="299"/>
    </row>
    <row r="427" spans="16:31" s="297" customFormat="1" ht="11.85" customHeight="1" x14ac:dyDescent="0.2">
      <c r="P427" s="298"/>
      <c r="Q427" s="298"/>
      <c r="R427" s="299"/>
      <c r="S427" s="299"/>
      <c r="T427" s="299"/>
      <c r="U427" s="299"/>
      <c r="V427" s="299"/>
      <c r="W427" s="299"/>
      <c r="X427" s="299"/>
      <c r="Y427" s="299"/>
      <c r="Z427" s="299"/>
      <c r="AA427" s="299"/>
      <c r="AB427" s="299"/>
      <c r="AC427" s="299"/>
      <c r="AD427" s="299"/>
      <c r="AE427" s="299"/>
    </row>
    <row r="428" spans="16:31" s="297" customFormat="1" ht="11.85" customHeight="1" x14ac:dyDescent="0.2">
      <c r="P428" s="298"/>
      <c r="Q428" s="298"/>
      <c r="R428" s="299"/>
      <c r="S428" s="299"/>
      <c r="T428" s="299"/>
      <c r="U428" s="299"/>
      <c r="V428" s="299"/>
      <c r="W428" s="299"/>
      <c r="X428" s="299"/>
      <c r="Y428" s="299"/>
      <c r="Z428" s="299"/>
      <c r="AA428" s="299"/>
      <c r="AB428" s="299"/>
      <c r="AC428" s="299"/>
      <c r="AD428" s="299"/>
      <c r="AE428" s="299"/>
    </row>
    <row r="429" spans="16:31" s="297" customFormat="1" ht="11.85" customHeight="1" x14ac:dyDescent="0.2">
      <c r="P429" s="298"/>
      <c r="Q429" s="298"/>
      <c r="R429" s="299"/>
      <c r="S429" s="299"/>
      <c r="T429" s="299"/>
      <c r="U429" s="299"/>
      <c r="V429" s="299"/>
      <c r="W429" s="299"/>
      <c r="X429" s="299"/>
      <c r="Y429" s="299"/>
      <c r="Z429" s="299"/>
      <c r="AA429" s="299"/>
      <c r="AB429" s="299"/>
      <c r="AC429" s="299"/>
      <c r="AD429" s="299"/>
      <c r="AE429" s="299"/>
    </row>
    <row r="430" spans="16:31" s="297" customFormat="1" ht="11.85" customHeight="1" x14ac:dyDescent="0.2">
      <c r="P430" s="298"/>
      <c r="Q430" s="298"/>
      <c r="R430" s="299"/>
      <c r="S430" s="299"/>
      <c r="T430" s="299"/>
      <c r="U430" s="299"/>
      <c r="V430" s="299"/>
      <c r="W430" s="299"/>
      <c r="X430" s="299"/>
      <c r="Y430" s="299"/>
      <c r="Z430" s="299"/>
      <c r="AA430" s="299"/>
      <c r="AB430" s="299"/>
      <c r="AC430" s="299"/>
      <c r="AD430" s="299"/>
      <c r="AE430" s="299"/>
    </row>
    <row r="431" spans="16:31" s="297" customFormat="1" ht="11.85" customHeight="1" x14ac:dyDescent="0.2">
      <c r="P431" s="298"/>
      <c r="Q431" s="298"/>
      <c r="R431" s="299"/>
      <c r="S431" s="299"/>
      <c r="T431" s="299"/>
      <c r="U431" s="299"/>
      <c r="V431" s="299"/>
      <c r="W431" s="299"/>
      <c r="X431" s="299"/>
      <c r="Y431" s="299"/>
      <c r="Z431" s="299"/>
      <c r="AA431" s="299"/>
      <c r="AB431" s="299"/>
      <c r="AC431" s="299"/>
      <c r="AD431" s="299"/>
      <c r="AE431" s="299"/>
    </row>
    <row r="432" spans="16:31" s="297" customFormat="1" ht="11.85" customHeight="1" x14ac:dyDescent="0.2">
      <c r="P432" s="298"/>
      <c r="Q432" s="298"/>
      <c r="R432" s="299"/>
      <c r="S432" s="299"/>
      <c r="T432" s="299"/>
      <c r="U432" s="299"/>
      <c r="V432" s="299"/>
      <c r="W432" s="299"/>
      <c r="X432" s="299"/>
      <c r="Y432" s="299"/>
      <c r="Z432" s="299"/>
      <c r="AA432" s="299"/>
      <c r="AB432" s="299"/>
      <c r="AC432" s="299"/>
      <c r="AD432" s="299"/>
      <c r="AE432" s="299"/>
    </row>
    <row r="433" spans="16:31" s="297" customFormat="1" ht="11.85" customHeight="1" x14ac:dyDescent="0.2">
      <c r="P433" s="298"/>
      <c r="Q433" s="298"/>
      <c r="R433" s="299"/>
      <c r="S433" s="299"/>
      <c r="T433" s="299"/>
      <c r="U433" s="299"/>
      <c r="V433" s="299"/>
      <c r="W433" s="299"/>
      <c r="X433" s="299"/>
      <c r="Y433" s="299"/>
      <c r="Z433" s="299"/>
      <c r="AA433" s="299"/>
      <c r="AB433" s="299"/>
      <c r="AC433" s="299"/>
      <c r="AD433" s="299"/>
      <c r="AE433" s="299"/>
    </row>
    <row r="434" spans="16:31" s="297" customFormat="1" ht="11.85" customHeight="1" x14ac:dyDescent="0.2">
      <c r="P434" s="298"/>
      <c r="Q434" s="298"/>
      <c r="R434" s="299"/>
      <c r="S434" s="299"/>
      <c r="T434" s="299"/>
      <c r="U434" s="299"/>
      <c r="V434" s="299"/>
      <c r="W434" s="299"/>
      <c r="X434" s="299"/>
      <c r="Y434" s="299"/>
      <c r="Z434" s="299"/>
      <c r="AA434" s="299"/>
      <c r="AB434" s="299"/>
      <c r="AC434" s="299"/>
      <c r="AD434" s="299"/>
      <c r="AE434" s="299"/>
    </row>
    <row r="435" spans="16:31" s="297" customFormat="1" ht="11.85" customHeight="1" x14ac:dyDescent="0.2">
      <c r="P435" s="298"/>
      <c r="Q435" s="298"/>
      <c r="R435" s="299"/>
      <c r="S435" s="299"/>
      <c r="T435" s="299"/>
      <c r="U435" s="299"/>
      <c r="V435" s="299"/>
      <c r="W435" s="299"/>
      <c r="X435" s="299"/>
      <c r="Y435" s="299"/>
      <c r="Z435" s="299"/>
      <c r="AA435" s="299"/>
      <c r="AB435" s="299"/>
      <c r="AC435" s="299"/>
      <c r="AD435" s="299"/>
      <c r="AE435" s="299"/>
    </row>
    <row r="436" spans="16:31" s="297" customFormat="1" ht="11.85" customHeight="1" x14ac:dyDescent="0.2">
      <c r="P436" s="298"/>
      <c r="Q436" s="298"/>
      <c r="R436" s="299"/>
      <c r="S436" s="299"/>
      <c r="T436" s="299"/>
      <c r="U436" s="299"/>
      <c r="V436" s="299"/>
      <c r="W436" s="299"/>
      <c r="X436" s="299"/>
      <c r="Y436" s="299"/>
      <c r="Z436" s="299"/>
      <c r="AA436" s="299"/>
      <c r="AB436" s="299"/>
      <c r="AC436" s="299"/>
      <c r="AD436" s="299"/>
      <c r="AE436" s="299"/>
    </row>
    <row r="437" spans="16:31" s="297" customFormat="1" ht="11.85" customHeight="1" x14ac:dyDescent="0.2">
      <c r="P437" s="298"/>
      <c r="Q437" s="298"/>
      <c r="R437" s="299"/>
      <c r="S437" s="299"/>
      <c r="T437" s="299"/>
      <c r="U437" s="299"/>
      <c r="V437" s="299"/>
      <c r="W437" s="299"/>
      <c r="X437" s="299"/>
      <c r="Y437" s="299"/>
      <c r="Z437" s="299"/>
      <c r="AA437" s="299"/>
      <c r="AB437" s="299"/>
      <c r="AC437" s="299"/>
      <c r="AD437" s="299"/>
      <c r="AE437" s="299"/>
    </row>
    <row r="438" spans="16:31" s="297" customFormat="1" ht="11.85" customHeight="1" x14ac:dyDescent="0.2">
      <c r="P438" s="298"/>
      <c r="Q438" s="298"/>
      <c r="R438" s="299"/>
      <c r="S438" s="299"/>
      <c r="T438" s="299"/>
      <c r="U438" s="299"/>
      <c r="V438" s="299"/>
      <c r="W438" s="299"/>
      <c r="X438" s="299"/>
      <c r="Y438" s="299"/>
      <c r="Z438" s="299"/>
      <c r="AA438" s="299"/>
      <c r="AB438" s="299"/>
      <c r="AC438" s="299"/>
      <c r="AD438" s="299"/>
      <c r="AE438" s="299"/>
    </row>
    <row r="439" spans="16:31" s="297" customFormat="1" ht="11.85" customHeight="1" x14ac:dyDescent="0.2">
      <c r="P439" s="298"/>
      <c r="Q439" s="298"/>
      <c r="R439" s="299"/>
      <c r="S439" s="299"/>
      <c r="T439" s="299"/>
      <c r="U439" s="299"/>
      <c r="V439" s="299"/>
      <c r="W439" s="299"/>
      <c r="X439" s="299"/>
      <c r="Y439" s="299"/>
      <c r="Z439" s="299"/>
      <c r="AA439" s="299"/>
      <c r="AB439" s="299"/>
      <c r="AC439" s="299"/>
      <c r="AD439" s="299"/>
      <c r="AE439" s="299"/>
    </row>
    <row r="440" spans="16:31" s="297" customFormat="1" ht="11.85" customHeight="1" x14ac:dyDescent="0.2">
      <c r="P440" s="298"/>
      <c r="Q440" s="298"/>
      <c r="R440" s="299"/>
      <c r="S440" s="299"/>
      <c r="T440" s="299"/>
      <c r="U440" s="299"/>
      <c r="V440" s="299"/>
      <c r="W440" s="299"/>
      <c r="X440" s="299"/>
      <c r="Y440" s="299"/>
      <c r="Z440" s="299"/>
      <c r="AA440" s="299"/>
      <c r="AB440" s="299"/>
      <c r="AC440" s="299"/>
      <c r="AD440" s="299"/>
      <c r="AE440" s="299"/>
    </row>
    <row r="441" spans="16:31" s="297" customFormat="1" ht="11.85" customHeight="1" x14ac:dyDescent="0.2">
      <c r="P441" s="298"/>
      <c r="Q441" s="298"/>
      <c r="R441" s="299"/>
      <c r="S441" s="299"/>
      <c r="T441" s="299"/>
      <c r="U441" s="299"/>
      <c r="V441" s="299"/>
      <c r="W441" s="299"/>
      <c r="X441" s="299"/>
      <c r="Y441" s="299"/>
      <c r="Z441" s="299"/>
      <c r="AA441" s="299"/>
      <c r="AB441" s="299"/>
      <c r="AC441" s="299"/>
      <c r="AD441" s="299"/>
      <c r="AE441" s="299"/>
    </row>
    <row r="442" spans="16:31" s="297" customFormat="1" ht="11.85" customHeight="1" x14ac:dyDescent="0.2">
      <c r="P442" s="298"/>
      <c r="Q442" s="298"/>
      <c r="R442" s="299"/>
      <c r="S442" s="299"/>
      <c r="T442" s="299"/>
      <c r="U442" s="299"/>
      <c r="V442" s="299"/>
      <c r="W442" s="299"/>
      <c r="X442" s="299"/>
      <c r="Y442" s="299"/>
      <c r="Z442" s="299"/>
      <c r="AA442" s="299"/>
      <c r="AB442" s="299"/>
      <c r="AC442" s="299"/>
      <c r="AD442" s="299"/>
      <c r="AE442" s="299"/>
    </row>
    <row r="443" spans="16:31" s="297" customFormat="1" ht="11.85" customHeight="1" x14ac:dyDescent="0.2">
      <c r="P443" s="298"/>
      <c r="Q443" s="298"/>
      <c r="R443" s="299"/>
      <c r="S443" s="299"/>
      <c r="T443" s="299"/>
      <c r="U443" s="299"/>
      <c r="V443" s="299"/>
      <c r="W443" s="299"/>
      <c r="X443" s="299"/>
      <c r="Y443" s="299"/>
      <c r="Z443" s="299"/>
      <c r="AA443" s="299"/>
      <c r="AB443" s="299"/>
      <c r="AC443" s="299"/>
      <c r="AD443" s="299"/>
      <c r="AE443" s="299"/>
    </row>
    <row r="444" spans="16:31" s="297" customFormat="1" ht="11.85" customHeight="1" x14ac:dyDescent="0.2">
      <c r="P444" s="298"/>
      <c r="Q444" s="298"/>
      <c r="R444" s="299"/>
      <c r="S444" s="299"/>
      <c r="T444" s="299"/>
      <c r="U444" s="299"/>
      <c r="V444" s="299"/>
      <c r="W444" s="299"/>
      <c r="X444" s="299"/>
      <c r="Y444" s="299"/>
      <c r="Z444" s="299"/>
      <c r="AA444" s="299"/>
      <c r="AB444" s="299"/>
      <c r="AC444" s="299"/>
      <c r="AD444" s="299"/>
      <c r="AE444" s="299"/>
    </row>
    <row r="445" spans="16:31" s="297" customFormat="1" ht="11.85" customHeight="1" x14ac:dyDescent="0.2">
      <c r="P445" s="298"/>
      <c r="Q445" s="298"/>
      <c r="R445" s="299"/>
      <c r="S445" s="299"/>
      <c r="T445" s="299"/>
      <c r="U445" s="299"/>
      <c r="V445" s="299"/>
      <c r="W445" s="299"/>
      <c r="X445" s="299"/>
      <c r="Y445" s="299"/>
      <c r="Z445" s="299"/>
      <c r="AA445" s="299"/>
      <c r="AB445" s="299"/>
      <c r="AC445" s="299"/>
      <c r="AD445" s="299"/>
      <c r="AE445" s="299"/>
    </row>
    <row r="446" spans="16:31" s="297" customFormat="1" ht="11.85" customHeight="1" x14ac:dyDescent="0.2">
      <c r="P446" s="298"/>
      <c r="Q446" s="298"/>
      <c r="R446" s="299"/>
      <c r="S446" s="299"/>
      <c r="T446" s="299"/>
      <c r="U446" s="299"/>
      <c r="V446" s="299"/>
      <c r="W446" s="299"/>
      <c r="X446" s="299"/>
      <c r="Y446" s="299"/>
      <c r="Z446" s="299"/>
      <c r="AA446" s="299"/>
      <c r="AB446" s="299"/>
      <c r="AC446" s="299"/>
      <c r="AD446" s="299"/>
      <c r="AE446" s="299"/>
    </row>
    <row r="447" spans="16:31" s="297" customFormat="1" ht="11.85" customHeight="1" x14ac:dyDescent="0.2">
      <c r="P447" s="298"/>
      <c r="Q447" s="298"/>
      <c r="R447" s="299"/>
      <c r="S447" s="299"/>
      <c r="T447" s="299"/>
      <c r="U447" s="299"/>
      <c r="V447" s="299"/>
      <c r="W447" s="299"/>
      <c r="X447" s="299"/>
      <c r="Y447" s="299"/>
      <c r="Z447" s="299"/>
      <c r="AA447" s="299"/>
      <c r="AB447" s="299"/>
      <c r="AC447" s="299"/>
      <c r="AD447" s="299"/>
      <c r="AE447" s="299"/>
    </row>
    <row r="448" spans="16:31" s="297" customFormat="1" ht="11.85" customHeight="1" x14ac:dyDescent="0.2">
      <c r="P448" s="298"/>
      <c r="Q448" s="298"/>
      <c r="R448" s="299"/>
      <c r="S448" s="299"/>
      <c r="T448" s="299"/>
      <c r="U448" s="299"/>
      <c r="V448" s="299"/>
      <c r="W448" s="299"/>
      <c r="X448" s="299"/>
      <c r="Y448" s="299"/>
      <c r="Z448" s="299"/>
      <c r="AA448" s="299"/>
      <c r="AB448" s="299"/>
      <c r="AC448" s="299"/>
      <c r="AD448" s="299"/>
      <c r="AE448" s="299"/>
    </row>
    <row r="449" spans="16:31" s="297" customFormat="1" ht="11.85" customHeight="1" x14ac:dyDescent="0.2">
      <c r="P449" s="298"/>
      <c r="Q449" s="298"/>
      <c r="R449" s="299"/>
      <c r="S449" s="299"/>
      <c r="T449" s="299"/>
      <c r="U449" s="299"/>
      <c r="V449" s="299"/>
      <c r="W449" s="299"/>
      <c r="X449" s="299"/>
      <c r="Y449" s="299"/>
      <c r="Z449" s="299"/>
      <c r="AA449" s="299"/>
      <c r="AB449" s="299"/>
      <c r="AC449" s="299"/>
      <c r="AD449" s="299"/>
      <c r="AE449" s="299"/>
    </row>
    <row r="450" spans="16:31" s="297" customFormat="1" ht="11.85" customHeight="1" x14ac:dyDescent="0.2">
      <c r="P450" s="298"/>
      <c r="Q450" s="298"/>
      <c r="R450" s="299"/>
      <c r="S450" s="299"/>
      <c r="T450" s="299"/>
      <c r="U450" s="299"/>
      <c r="V450" s="299"/>
      <c r="W450" s="299"/>
      <c r="X450" s="299"/>
      <c r="Y450" s="299"/>
      <c r="Z450" s="299"/>
      <c r="AA450" s="299"/>
      <c r="AB450" s="299"/>
      <c r="AC450" s="299"/>
      <c r="AD450" s="299"/>
      <c r="AE450" s="299"/>
    </row>
    <row r="451" spans="16:31" s="297" customFormat="1" ht="11.85" customHeight="1" x14ac:dyDescent="0.2">
      <c r="P451" s="298"/>
      <c r="Q451" s="298"/>
      <c r="R451" s="299"/>
      <c r="S451" s="299"/>
      <c r="T451" s="299"/>
      <c r="U451" s="299"/>
      <c r="V451" s="299"/>
      <c r="W451" s="299"/>
      <c r="X451" s="299"/>
      <c r="Y451" s="299"/>
      <c r="Z451" s="299"/>
      <c r="AA451" s="299"/>
      <c r="AB451" s="299"/>
      <c r="AC451" s="299"/>
      <c r="AD451" s="299"/>
      <c r="AE451" s="299"/>
    </row>
    <row r="452" spans="16:31" s="297" customFormat="1" ht="11.85" customHeight="1" x14ac:dyDescent="0.2">
      <c r="P452" s="298"/>
      <c r="Q452" s="298"/>
      <c r="R452" s="299"/>
      <c r="S452" s="299"/>
      <c r="T452" s="299"/>
      <c r="U452" s="299"/>
      <c r="V452" s="299"/>
      <c r="W452" s="299"/>
      <c r="X452" s="299"/>
      <c r="Y452" s="299"/>
      <c r="Z452" s="299"/>
      <c r="AA452" s="299"/>
      <c r="AB452" s="299"/>
      <c r="AC452" s="299"/>
      <c r="AD452" s="299"/>
      <c r="AE452" s="299"/>
    </row>
    <row r="453" spans="16:31" s="297" customFormat="1" ht="11.85" customHeight="1" x14ac:dyDescent="0.2">
      <c r="P453" s="298"/>
      <c r="Q453" s="298"/>
      <c r="R453" s="299"/>
      <c r="S453" s="299"/>
      <c r="T453" s="299"/>
      <c r="U453" s="299"/>
      <c r="V453" s="299"/>
      <c r="W453" s="299"/>
      <c r="X453" s="299"/>
      <c r="Y453" s="299"/>
      <c r="Z453" s="299"/>
      <c r="AA453" s="299"/>
      <c r="AB453" s="299"/>
      <c r="AC453" s="299"/>
      <c r="AD453" s="299"/>
      <c r="AE453" s="299"/>
    </row>
    <row r="454" spans="16:31" s="297" customFormat="1" ht="11.85" customHeight="1" x14ac:dyDescent="0.2">
      <c r="P454" s="298"/>
      <c r="Q454" s="298"/>
      <c r="R454" s="299"/>
      <c r="S454" s="299"/>
      <c r="T454" s="299"/>
      <c r="U454" s="299"/>
      <c r="V454" s="299"/>
      <c r="W454" s="299"/>
      <c r="X454" s="299"/>
      <c r="Y454" s="299"/>
      <c r="Z454" s="299"/>
      <c r="AA454" s="299"/>
      <c r="AB454" s="299"/>
      <c r="AC454" s="299"/>
      <c r="AD454" s="299"/>
      <c r="AE454" s="299"/>
    </row>
    <row r="455" spans="16:31" s="297" customFormat="1" ht="11.85" customHeight="1" x14ac:dyDescent="0.2">
      <c r="P455" s="298"/>
      <c r="Q455" s="298"/>
      <c r="R455" s="299"/>
      <c r="S455" s="299"/>
      <c r="T455" s="299"/>
      <c r="U455" s="299"/>
      <c r="V455" s="299"/>
      <c r="W455" s="299"/>
      <c r="X455" s="299"/>
      <c r="Y455" s="299"/>
      <c r="Z455" s="299"/>
      <c r="AA455" s="299"/>
      <c r="AB455" s="299"/>
      <c r="AC455" s="299"/>
      <c r="AD455" s="299"/>
      <c r="AE455" s="299"/>
    </row>
    <row r="456" spans="16:31" s="297" customFormat="1" ht="11.85" customHeight="1" x14ac:dyDescent="0.2">
      <c r="P456" s="298"/>
      <c r="Q456" s="298"/>
      <c r="R456" s="299"/>
      <c r="S456" s="299"/>
      <c r="T456" s="299"/>
      <c r="U456" s="299"/>
      <c r="V456" s="299"/>
      <c r="W456" s="299"/>
      <c r="X456" s="299"/>
      <c r="Y456" s="299"/>
      <c r="Z456" s="299"/>
      <c r="AA456" s="299"/>
      <c r="AB456" s="299"/>
      <c r="AC456" s="299"/>
      <c r="AD456" s="299"/>
      <c r="AE456" s="299"/>
    </row>
    <row r="457" spans="16:31" s="297" customFormat="1" ht="11.85" customHeight="1" x14ac:dyDescent="0.2">
      <c r="P457" s="298"/>
      <c r="Q457" s="298"/>
      <c r="R457" s="299"/>
      <c r="S457" s="299"/>
      <c r="T457" s="299"/>
      <c r="U457" s="299"/>
      <c r="V457" s="299"/>
      <c r="W457" s="299"/>
      <c r="X457" s="299"/>
      <c r="Y457" s="299"/>
      <c r="Z457" s="299"/>
      <c r="AA457" s="299"/>
      <c r="AB457" s="299"/>
      <c r="AC457" s="299"/>
      <c r="AD457" s="299"/>
      <c r="AE457" s="299"/>
    </row>
    <row r="458" spans="16:31" s="297" customFormat="1" ht="11.85" customHeight="1" x14ac:dyDescent="0.2">
      <c r="P458" s="298"/>
      <c r="Q458" s="298"/>
      <c r="R458" s="299"/>
      <c r="S458" s="299"/>
      <c r="T458" s="299"/>
      <c r="U458" s="299"/>
      <c r="V458" s="299"/>
      <c r="W458" s="299"/>
      <c r="X458" s="299"/>
      <c r="Y458" s="299"/>
      <c r="Z458" s="299"/>
      <c r="AA458" s="299"/>
      <c r="AB458" s="299"/>
      <c r="AC458" s="299"/>
      <c r="AD458" s="299"/>
      <c r="AE458" s="299"/>
    </row>
    <row r="459" spans="16:31" s="297" customFormat="1" ht="11.85" customHeight="1" x14ac:dyDescent="0.2">
      <c r="P459" s="298"/>
      <c r="Q459" s="298"/>
      <c r="R459" s="299"/>
      <c r="S459" s="299"/>
      <c r="T459" s="299"/>
      <c r="U459" s="299"/>
      <c r="V459" s="299"/>
      <c r="W459" s="299"/>
      <c r="X459" s="299"/>
      <c r="Y459" s="299"/>
      <c r="Z459" s="299"/>
      <c r="AA459" s="299"/>
      <c r="AB459" s="299"/>
      <c r="AC459" s="299"/>
      <c r="AD459" s="299"/>
      <c r="AE459" s="299"/>
    </row>
    <row r="460" spans="16:31" s="297" customFormat="1" ht="11.85" customHeight="1" x14ac:dyDescent="0.2">
      <c r="P460" s="298"/>
      <c r="Q460" s="298"/>
      <c r="R460" s="299"/>
      <c r="S460" s="299"/>
      <c r="T460" s="299"/>
      <c r="U460" s="299"/>
      <c r="V460" s="299"/>
      <c r="W460" s="299"/>
      <c r="X460" s="299"/>
      <c r="Y460" s="299"/>
      <c r="Z460" s="299"/>
      <c r="AA460" s="299"/>
      <c r="AB460" s="299"/>
      <c r="AC460" s="299"/>
      <c r="AD460" s="299"/>
      <c r="AE460" s="299"/>
    </row>
    <row r="461" spans="16:31" s="297" customFormat="1" ht="11.85" customHeight="1" x14ac:dyDescent="0.2">
      <c r="P461" s="298"/>
      <c r="Q461" s="298"/>
      <c r="R461" s="299"/>
      <c r="S461" s="299"/>
      <c r="T461" s="299"/>
      <c r="U461" s="299"/>
      <c r="V461" s="299"/>
      <c r="W461" s="299"/>
      <c r="X461" s="299"/>
      <c r="Y461" s="299"/>
      <c r="Z461" s="299"/>
      <c r="AA461" s="299"/>
      <c r="AB461" s="299"/>
      <c r="AC461" s="299"/>
      <c r="AD461" s="299"/>
      <c r="AE461" s="299"/>
    </row>
    <row r="462" spans="16:31" s="297" customFormat="1" ht="11.85" customHeight="1" x14ac:dyDescent="0.2">
      <c r="P462" s="298"/>
      <c r="Q462" s="298"/>
      <c r="R462" s="299"/>
      <c r="S462" s="299"/>
      <c r="T462" s="299"/>
      <c r="U462" s="299"/>
      <c r="V462" s="299"/>
      <c r="W462" s="299"/>
      <c r="X462" s="299"/>
      <c r="Y462" s="299"/>
      <c r="Z462" s="299"/>
      <c r="AA462" s="299"/>
      <c r="AB462" s="299"/>
      <c r="AC462" s="299"/>
      <c r="AD462" s="299"/>
      <c r="AE462" s="299"/>
    </row>
    <row r="463" spans="16:31" s="297" customFormat="1" ht="11.85" customHeight="1" x14ac:dyDescent="0.2">
      <c r="P463" s="298"/>
      <c r="Q463" s="298"/>
      <c r="R463" s="299"/>
      <c r="S463" s="299"/>
      <c r="T463" s="299"/>
      <c r="U463" s="299"/>
      <c r="V463" s="299"/>
      <c r="W463" s="299"/>
      <c r="X463" s="299"/>
      <c r="Y463" s="299"/>
      <c r="Z463" s="299"/>
      <c r="AA463" s="299"/>
      <c r="AB463" s="299"/>
      <c r="AC463" s="299"/>
      <c r="AD463" s="299"/>
      <c r="AE463" s="299"/>
    </row>
    <row r="464" spans="16:31" s="297" customFormat="1" ht="11.85" customHeight="1" x14ac:dyDescent="0.2">
      <c r="P464" s="298"/>
      <c r="Q464" s="298"/>
      <c r="R464" s="299"/>
      <c r="S464" s="299"/>
      <c r="T464" s="299"/>
      <c r="U464" s="299"/>
      <c r="V464" s="299"/>
      <c r="W464" s="299"/>
      <c r="X464" s="299"/>
      <c r="Y464" s="299"/>
      <c r="Z464" s="299"/>
      <c r="AA464" s="299"/>
      <c r="AB464" s="299"/>
      <c r="AC464" s="299"/>
      <c r="AD464" s="299"/>
      <c r="AE464" s="299"/>
    </row>
    <row r="465" spans="16:31" s="297" customFormat="1" ht="11.85" customHeight="1" x14ac:dyDescent="0.2">
      <c r="P465" s="298"/>
      <c r="Q465" s="298"/>
      <c r="R465" s="299"/>
      <c r="S465" s="299"/>
      <c r="T465" s="299"/>
      <c r="U465" s="299"/>
      <c r="V465" s="299"/>
      <c r="W465" s="299"/>
      <c r="X465" s="299"/>
      <c r="Y465" s="299"/>
      <c r="Z465" s="299"/>
      <c r="AA465" s="299"/>
      <c r="AB465" s="299"/>
      <c r="AC465" s="299"/>
      <c r="AD465" s="299"/>
      <c r="AE465" s="299"/>
    </row>
    <row r="466" spans="16:31" s="297" customFormat="1" ht="11.85" customHeight="1" x14ac:dyDescent="0.2">
      <c r="P466" s="298"/>
      <c r="Q466" s="298"/>
      <c r="R466" s="299"/>
      <c r="S466" s="299"/>
      <c r="T466" s="299"/>
      <c r="U466" s="299"/>
      <c r="V466" s="299"/>
      <c r="W466" s="299"/>
      <c r="X466" s="299"/>
      <c r="Y466" s="299"/>
      <c r="Z466" s="299"/>
      <c r="AA466" s="299"/>
      <c r="AB466" s="299"/>
      <c r="AC466" s="299"/>
      <c r="AD466" s="299"/>
      <c r="AE466" s="299"/>
    </row>
    <row r="467" spans="16:31" s="297" customFormat="1" ht="11.85" customHeight="1" x14ac:dyDescent="0.2">
      <c r="P467" s="298"/>
      <c r="Q467" s="298"/>
      <c r="R467" s="299"/>
      <c r="S467" s="299"/>
      <c r="T467" s="299"/>
      <c r="U467" s="299"/>
      <c r="V467" s="299"/>
      <c r="W467" s="299"/>
      <c r="X467" s="299"/>
      <c r="Y467" s="299"/>
      <c r="Z467" s="299"/>
      <c r="AA467" s="299"/>
      <c r="AB467" s="299"/>
      <c r="AC467" s="299"/>
      <c r="AD467" s="299"/>
      <c r="AE467" s="299"/>
    </row>
    <row r="468" spans="16:31" s="297" customFormat="1" ht="11.85" customHeight="1" x14ac:dyDescent="0.2">
      <c r="P468" s="298"/>
      <c r="Q468" s="298"/>
      <c r="R468" s="299"/>
      <c r="S468" s="299"/>
      <c r="T468" s="299"/>
      <c r="U468" s="299"/>
      <c r="V468" s="299"/>
      <c r="W468" s="299"/>
      <c r="X468" s="299"/>
      <c r="Y468" s="299"/>
      <c r="Z468" s="299"/>
      <c r="AA468" s="299"/>
      <c r="AB468" s="299"/>
      <c r="AC468" s="299"/>
      <c r="AD468" s="299"/>
      <c r="AE468" s="299"/>
    </row>
    <row r="469" spans="16:31" s="297" customFormat="1" ht="11.85" customHeight="1" x14ac:dyDescent="0.2">
      <c r="P469" s="298"/>
      <c r="Q469" s="298"/>
      <c r="R469" s="299"/>
      <c r="S469" s="299"/>
      <c r="T469" s="299"/>
      <c r="U469" s="299"/>
      <c r="V469" s="299"/>
      <c r="W469" s="299"/>
      <c r="X469" s="299"/>
      <c r="Y469" s="299"/>
      <c r="Z469" s="299"/>
      <c r="AA469" s="299"/>
      <c r="AB469" s="299"/>
      <c r="AC469" s="299"/>
      <c r="AD469" s="299"/>
      <c r="AE469" s="299"/>
    </row>
    <row r="470" spans="16:31" s="297" customFormat="1" ht="11.85" customHeight="1" x14ac:dyDescent="0.2">
      <c r="P470" s="298"/>
      <c r="Q470" s="298"/>
      <c r="R470" s="299"/>
      <c r="S470" s="299"/>
      <c r="T470" s="299"/>
      <c r="U470" s="299"/>
      <c r="V470" s="299"/>
      <c r="W470" s="299"/>
      <c r="X470" s="299"/>
      <c r="Y470" s="299"/>
      <c r="Z470" s="299"/>
      <c r="AA470" s="299"/>
      <c r="AB470" s="299"/>
      <c r="AC470" s="299"/>
      <c r="AD470" s="299"/>
      <c r="AE470" s="299"/>
    </row>
    <row r="471" spans="16:31" s="297" customFormat="1" ht="11.85" customHeight="1" x14ac:dyDescent="0.2">
      <c r="P471" s="298"/>
      <c r="Q471" s="298"/>
      <c r="R471" s="299"/>
      <c r="S471" s="299"/>
      <c r="T471" s="299"/>
      <c r="U471" s="299"/>
      <c r="V471" s="299"/>
      <c r="W471" s="299"/>
      <c r="X471" s="299"/>
      <c r="Y471" s="299"/>
      <c r="Z471" s="299"/>
      <c r="AA471" s="299"/>
      <c r="AB471" s="299"/>
      <c r="AC471" s="299"/>
      <c r="AD471" s="299"/>
      <c r="AE471" s="299"/>
    </row>
    <row r="472" spans="16:31" s="297" customFormat="1" ht="11.85" customHeight="1" x14ac:dyDescent="0.2">
      <c r="P472" s="298"/>
      <c r="Q472" s="298"/>
      <c r="R472" s="299"/>
      <c r="S472" s="299"/>
      <c r="T472" s="299"/>
      <c r="U472" s="299"/>
      <c r="V472" s="299"/>
      <c r="W472" s="299"/>
      <c r="X472" s="299"/>
      <c r="Y472" s="299"/>
      <c r="Z472" s="299"/>
      <c r="AA472" s="299"/>
      <c r="AB472" s="299"/>
      <c r="AC472" s="299"/>
      <c r="AD472" s="299"/>
      <c r="AE472" s="299"/>
    </row>
    <row r="473" spans="16:31" s="297" customFormat="1" ht="11.85" customHeight="1" x14ac:dyDescent="0.2">
      <c r="P473" s="298"/>
      <c r="Q473" s="298"/>
      <c r="R473" s="299"/>
      <c r="S473" s="299"/>
      <c r="T473" s="299"/>
      <c r="U473" s="299"/>
      <c r="V473" s="299"/>
      <c r="W473" s="299"/>
      <c r="X473" s="299"/>
      <c r="Y473" s="299"/>
      <c r="Z473" s="299"/>
      <c r="AA473" s="299"/>
      <c r="AB473" s="299"/>
      <c r="AC473" s="299"/>
      <c r="AD473" s="299"/>
      <c r="AE473" s="299"/>
    </row>
    <row r="474" spans="16:31" s="297" customFormat="1" ht="11.85" customHeight="1" x14ac:dyDescent="0.2">
      <c r="P474" s="298"/>
      <c r="Q474" s="298"/>
      <c r="R474" s="299"/>
      <c r="S474" s="299"/>
      <c r="T474" s="299"/>
      <c r="U474" s="299"/>
      <c r="V474" s="299"/>
      <c r="W474" s="299"/>
      <c r="X474" s="299"/>
      <c r="Y474" s="299"/>
      <c r="Z474" s="299"/>
      <c r="AA474" s="299"/>
      <c r="AB474" s="299"/>
      <c r="AC474" s="299"/>
      <c r="AD474" s="299"/>
      <c r="AE474" s="299"/>
    </row>
    <row r="475" spans="16:31" s="297" customFormat="1" ht="11.85" customHeight="1" x14ac:dyDescent="0.2">
      <c r="P475" s="298"/>
      <c r="Q475" s="298"/>
      <c r="R475" s="299"/>
      <c r="S475" s="299"/>
      <c r="T475" s="299"/>
      <c r="U475" s="299"/>
      <c r="V475" s="299"/>
      <c r="W475" s="299"/>
      <c r="X475" s="299"/>
      <c r="Y475" s="299"/>
      <c r="Z475" s="299"/>
      <c r="AA475" s="299"/>
      <c r="AB475" s="299"/>
      <c r="AC475" s="299"/>
      <c r="AD475" s="299"/>
      <c r="AE475" s="299"/>
    </row>
    <row r="476" spans="16:31" s="297" customFormat="1" ht="11.85" customHeight="1" x14ac:dyDescent="0.2">
      <c r="P476" s="298"/>
      <c r="Q476" s="298"/>
      <c r="R476" s="299"/>
      <c r="S476" s="299"/>
      <c r="T476" s="299"/>
      <c r="U476" s="299"/>
      <c r="V476" s="299"/>
      <c r="W476" s="299"/>
      <c r="X476" s="299"/>
      <c r="Y476" s="299"/>
      <c r="Z476" s="299"/>
      <c r="AA476" s="299"/>
      <c r="AB476" s="299"/>
      <c r="AC476" s="299"/>
      <c r="AD476" s="299"/>
      <c r="AE476" s="299"/>
    </row>
    <row r="477" spans="16:31" s="297" customFormat="1" ht="11.85" customHeight="1" x14ac:dyDescent="0.2">
      <c r="P477" s="298"/>
      <c r="Q477" s="298"/>
      <c r="R477" s="299"/>
      <c r="S477" s="299"/>
      <c r="T477" s="299"/>
      <c r="U477" s="299"/>
      <c r="V477" s="299"/>
      <c r="W477" s="299"/>
      <c r="X477" s="299"/>
      <c r="Y477" s="299"/>
      <c r="Z477" s="299"/>
      <c r="AA477" s="299"/>
      <c r="AB477" s="299"/>
      <c r="AC477" s="299"/>
      <c r="AD477" s="299"/>
      <c r="AE477" s="299"/>
    </row>
    <row r="478" spans="16:31" s="297" customFormat="1" ht="11.85" customHeight="1" x14ac:dyDescent="0.2">
      <c r="P478" s="298"/>
      <c r="Q478" s="298"/>
      <c r="R478" s="299"/>
      <c r="S478" s="299"/>
      <c r="T478" s="299"/>
      <c r="U478" s="299"/>
      <c r="V478" s="299"/>
      <c r="W478" s="299"/>
      <c r="X478" s="299"/>
      <c r="Y478" s="299"/>
      <c r="Z478" s="299"/>
      <c r="AA478" s="299"/>
      <c r="AB478" s="299"/>
      <c r="AC478" s="299"/>
      <c r="AD478" s="299"/>
      <c r="AE478" s="299"/>
    </row>
    <row r="479" spans="16:31" s="297" customFormat="1" ht="11.85" customHeight="1" x14ac:dyDescent="0.2">
      <c r="P479" s="298"/>
      <c r="Q479" s="298"/>
      <c r="R479" s="299"/>
      <c r="S479" s="299"/>
      <c r="T479" s="299"/>
      <c r="U479" s="299"/>
      <c r="V479" s="299"/>
      <c r="W479" s="299"/>
      <c r="X479" s="299"/>
      <c r="Y479" s="299"/>
      <c r="Z479" s="299"/>
      <c r="AA479" s="299"/>
      <c r="AB479" s="299"/>
      <c r="AC479" s="299"/>
      <c r="AD479" s="299"/>
      <c r="AE479" s="299"/>
    </row>
    <row r="480" spans="16:31" s="297" customFormat="1" ht="11.85" customHeight="1" x14ac:dyDescent="0.2">
      <c r="P480" s="298"/>
      <c r="Q480" s="298"/>
      <c r="R480" s="299"/>
      <c r="S480" s="299"/>
      <c r="T480" s="299"/>
      <c r="U480" s="299"/>
      <c r="V480" s="299"/>
      <c r="W480" s="299"/>
      <c r="X480" s="299"/>
      <c r="Y480" s="299"/>
      <c r="Z480" s="299"/>
      <c r="AA480" s="299"/>
      <c r="AB480" s="299"/>
      <c r="AC480" s="299"/>
      <c r="AD480" s="299"/>
      <c r="AE480" s="299"/>
    </row>
    <row r="481" spans="16:31" s="297" customFormat="1" ht="11.85" customHeight="1" x14ac:dyDescent="0.2">
      <c r="P481" s="298"/>
      <c r="Q481" s="298"/>
      <c r="R481" s="299"/>
      <c r="S481" s="299"/>
      <c r="T481" s="299"/>
      <c r="U481" s="299"/>
      <c r="V481" s="299"/>
      <c r="W481" s="299"/>
      <c r="X481" s="299"/>
      <c r="Y481" s="299"/>
      <c r="Z481" s="299"/>
      <c r="AA481" s="299"/>
      <c r="AB481" s="299"/>
      <c r="AC481" s="299"/>
      <c r="AD481" s="299"/>
      <c r="AE481" s="299"/>
    </row>
    <row r="482" spans="16:31" s="297" customFormat="1" ht="11.85" customHeight="1" x14ac:dyDescent="0.2">
      <c r="P482" s="298"/>
      <c r="Q482" s="298"/>
      <c r="R482" s="299"/>
      <c r="S482" s="299"/>
      <c r="T482" s="299"/>
      <c r="U482" s="299"/>
      <c r="V482" s="299"/>
      <c r="W482" s="299"/>
      <c r="X482" s="299"/>
      <c r="Y482" s="299"/>
      <c r="Z482" s="299"/>
      <c r="AA482" s="299"/>
      <c r="AB482" s="299"/>
      <c r="AC482" s="299"/>
      <c r="AD482" s="299"/>
      <c r="AE482" s="299"/>
    </row>
    <row r="483" spans="16:31" s="297" customFormat="1" ht="11.85" customHeight="1" x14ac:dyDescent="0.2">
      <c r="P483" s="298"/>
      <c r="Q483" s="298"/>
      <c r="R483" s="299"/>
      <c r="S483" s="299"/>
      <c r="T483" s="299"/>
      <c r="U483" s="299"/>
      <c r="V483" s="299"/>
      <c r="W483" s="299"/>
      <c r="X483" s="299"/>
      <c r="Y483" s="299"/>
      <c r="Z483" s="299"/>
      <c r="AA483" s="299"/>
      <c r="AB483" s="299"/>
      <c r="AC483" s="299"/>
      <c r="AD483" s="299"/>
      <c r="AE483" s="299"/>
    </row>
    <row r="484" spans="16:31" s="297" customFormat="1" ht="11.85" customHeight="1" x14ac:dyDescent="0.2">
      <c r="P484" s="298"/>
      <c r="Q484" s="298"/>
      <c r="R484" s="299"/>
      <c r="S484" s="299"/>
      <c r="T484" s="299"/>
      <c r="U484" s="299"/>
      <c r="V484" s="299"/>
      <c r="W484" s="299"/>
      <c r="X484" s="299"/>
      <c r="Y484" s="299"/>
      <c r="Z484" s="299"/>
      <c r="AA484" s="299"/>
      <c r="AB484" s="299"/>
      <c r="AC484" s="299"/>
      <c r="AD484" s="299"/>
      <c r="AE484" s="299"/>
    </row>
    <row r="485" spans="16:31" s="297" customFormat="1" ht="11.85" customHeight="1" x14ac:dyDescent="0.2">
      <c r="P485" s="298"/>
      <c r="Q485" s="298"/>
      <c r="R485" s="299"/>
      <c r="S485" s="299"/>
      <c r="T485" s="299"/>
      <c r="U485" s="299"/>
      <c r="V485" s="299"/>
      <c r="W485" s="299"/>
      <c r="X485" s="299"/>
      <c r="Y485" s="299"/>
      <c r="Z485" s="299"/>
      <c r="AA485" s="299"/>
      <c r="AB485" s="299"/>
      <c r="AC485" s="299"/>
      <c r="AD485" s="299"/>
      <c r="AE485" s="299"/>
    </row>
    <row r="486" spans="16:31" s="297" customFormat="1" ht="11.85" customHeight="1" x14ac:dyDescent="0.2">
      <c r="P486" s="298"/>
      <c r="Q486" s="298"/>
      <c r="R486" s="299"/>
      <c r="S486" s="299"/>
      <c r="T486" s="299"/>
      <c r="U486" s="299"/>
      <c r="V486" s="299"/>
      <c r="W486" s="299"/>
      <c r="X486" s="299"/>
      <c r="Y486" s="299"/>
      <c r="Z486" s="299"/>
      <c r="AA486" s="299"/>
      <c r="AB486" s="299"/>
      <c r="AC486" s="299"/>
      <c r="AD486" s="299"/>
      <c r="AE486" s="299"/>
    </row>
    <row r="487" spans="16:31" s="297" customFormat="1" ht="11.85" customHeight="1" x14ac:dyDescent="0.2">
      <c r="P487" s="298"/>
      <c r="Q487" s="298"/>
      <c r="R487" s="299"/>
      <c r="S487" s="299"/>
      <c r="T487" s="299"/>
      <c r="U487" s="299"/>
      <c r="V487" s="299"/>
      <c r="W487" s="299"/>
      <c r="X487" s="299"/>
      <c r="Y487" s="299"/>
      <c r="Z487" s="299"/>
      <c r="AA487" s="299"/>
      <c r="AB487" s="299"/>
      <c r="AC487" s="299"/>
      <c r="AD487" s="299"/>
      <c r="AE487" s="299"/>
    </row>
    <row r="488" spans="16:31" s="297" customFormat="1" ht="11.85" customHeight="1" x14ac:dyDescent="0.2">
      <c r="P488" s="298"/>
      <c r="Q488" s="298"/>
      <c r="R488" s="299"/>
      <c r="S488" s="299"/>
      <c r="T488" s="299"/>
      <c r="U488" s="299"/>
      <c r="V488" s="299"/>
      <c r="W488" s="299"/>
      <c r="X488" s="299"/>
      <c r="Y488" s="299"/>
      <c r="Z488" s="299"/>
      <c r="AA488" s="299"/>
      <c r="AB488" s="299"/>
      <c r="AC488" s="299"/>
      <c r="AD488" s="299"/>
      <c r="AE488" s="299"/>
    </row>
    <row r="489" spans="16:31" s="297" customFormat="1" ht="11.85" customHeight="1" x14ac:dyDescent="0.2">
      <c r="P489" s="298"/>
      <c r="Q489" s="298"/>
      <c r="R489" s="299"/>
      <c r="S489" s="299"/>
      <c r="T489" s="299"/>
      <c r="U489" s="299"/>
      <c r="V489" s="299"/>
      <c r="W489" s="299"/>
      <c r="X489" s="299"/>
      <c r="Y489" s="299"/>
      <c r="Z489" s="299"/>
      <c r="AA489" s="299"/>
      <c r="AB489" s="299"/>
      <c r="AC489" s="299"/>
      <c r="AD489" s="299"/>
      <c r="AE489" s="299"/>
    </row>
    <row r="490" spans="16:31" s="297" customFormat="1" ht="11.85" customHeight="1" x14ac:dyDescent="0.2">
      <c r="P490" s="298"/>
      <c r="Q490" s="298"/>
      <c r="R490" s="299"/>
      <c r="S490" s="299"/>
      <c r="T490" s="299"/>
      <c r="U490" s="299"/>
      <c r="V490" s="299"/>
      <c r="W490" s="299"/>
      <c r="X490" s="299"/>
      <c r="Y490" s="299"/>
      <c r="Z490" s="299"/>
      <c r="AA490" s="299"/>
      <c r="AB490" s="299"/>
      <c r="AC490" s="299"/>
      <c r="AD490" s="299"/>
      <c r="AE490" s="299"/>
    </row>
    <row r="491" spans="16:31" s="297" customFormat="1" ht="11.85" customHeight="1" x14ac:dyDescent="0.2">
      <c r="P491" s="298"/>
      <c r="Q491" s="298"/>
      <c r="R491" s="299"/>
      <c r="S491" s="299"/>
      <c r="T491" s="299"/>
      <c r="U491" s="299"/>
      <c r="V491" s="299"/>
      <c r="W491" s="299"/>
      <c r="X491" s="299"/>
      <c r="Y491" s="299"/>
      <c r="Z491" s="299"/>
      <c r="AA491" s="299"/>
      <c r="AB491" s="299"/>
      <c r="AC491" s="299"/>
      <c r="AD491" s="299"/>
      <c r="AE491" s="299"/>
    </row>
    <row r="492" spans="16:31" s="297" customFormat="1" ht="11.85" customHeight="1" x14ac:dyDescent="0.2">
      <c r="P492" s="298"/>
      <c r="Q492" s="298"/>
      <c r="R492" s="299"/>
      <c r="S492" s="299"/>
      <c r="T492" s="299"/>
      <c r="U492" s="299"/>
      <c r="V492" s="299"/>
      <c r="W492" s="299"/>
      <c r="X492" s="299"/>
      <c r="Y492" s="299"/>
      <c r="Z492" s="299"/>
      <c r="AA492" s="299"/>
      <c r="AB492" s="299"/>
      <c r="AC492" s="299"/>
      <c r="AD492" s="299"/>
      <c r="AE492" s="299"/>
    </row>
    <row r="493" spans="16:31" s="297" customFormat="1" ht="11.85" customHeight="1" x14ac:dyDescent="0.2">
      <c r="P493" s="298"/>
      <c r="Q493" s="298"/>
      <c r="R493" s="299"/>
      <c r="S493" s="299"/>
      <c r="T493" s="299"/>
      <c r="U493" s="299"/>
      <c r="V493" s="299"/>
      <c r="W493" s="299"/>
      <c r="X493" s="299"/>
      <c r="Y493" s="299"/>
      <c r="Z493" s="299"/>
      <c r="AA493" s="299"/>
      <c r="AB493" s="299"/>
      <c r="AC493" s="299"/>
      <c r="AD493" s="299"/>
      <c r="AE493" s="299"/>
    </row>
    <row r="494" spans="16:31" s="297" customFormat="1" ht="11.85" customHeight="1" x14ac:dyDescent="0.2">
      <c r="P494" s="298"/>
      <c r="Q494" s="298"/>
      <c r="R494" s="299"/>
      <c r="S494" s="299"/>
      <c r="T494" s="299"/>
      <c r="U494" s="299"/>
      <c r="V494" s="299"/>
      <c r="W494" s="299"/>
      <c r="X494" s="299"/>
      <c r="Y494" s="299"/>
      <c r="Z494" s="299"/>
      <c r="AA494" s="299"/>
      <c r="AB494" s="299"/>
      <c r="AC494" s="299"/>
      <c r="AD494" s="299"/>
      <c r="AE494" s="299"/>
    </row>
    <row r="495" spans="16:31" s="297" customFormat="1" ht="11.85" customHeight="1" x14ac:dyDescent="0.2">
      <c r="P495" s="298"/>
      <c r="Q495" s="298"/>
      <c r="R495" s="299"/>
      <c r="S495" s="299"/>
      <c r="T495" s="299"/>
      <c r="U495" s="299"/>
      <c r="V495" s="299"/>
      <c r="W495" s="299"/>
      <c r="X495" s="299"/>
      <c r="Y495" s="299"/>
      <c r="Z495" s="299"/>
      <c r="AA495" s="299"/>
      <c r="AB495" s="299"/>
      <c r="AC495" s="299"/>
      <c r="AD495" s="299"/>
      <c r="AE495" s="299"/>
    </row>
    <row r="496" spans="16:31" s="297" customFormat="1" ht="11.85" customHeight="1" x14ac:dyDescent="0.2">
      <c r="P496" s="298"/>
      <c r="Q496" s="298"/>
      <c r="R496" s="299"/>
      <c r="S496" s="299"/>
      <c r="T496" s="299"/>
      <c r="U496" s="299"/>
      <c r="V496" s="299"/>
      <c r="W496" s="299"/>
      <c r="X496" s="299"/>
      <c r="Y496" s="299"/>
      <c r="Z496" s="299"/>
      <c r="AA496" s="299"/>
      <c r="AB496" s="299"/>
      <c r="AC496" s="299"/>
      <c r="AD496" s="299"/>
      <c r="AE496" s="299"/>
    </row>
    <row r="497" spans="16:31" s="297" customFormat="1" ht="11.85" customHeight="1" x14ac:dyDescent="0.2">
      <c r="P497" s="298"/>
      <c r="Q497" s="298"/>
      <c r="R497" s="299"/>
      <c r="S497" s="299"/>
      <c r="T497" s="299"/>
      <c r="U497" s="299"/>
      <c r="V497" s="299"/>
      <c r="W497" s="299"/>
      <c r="X497" s="299"/>
      <c r="Y497" s="299"/>
      <c r="Z497" s="299"/>
      <c r="AA497" s="299"/>
      <c r="AB497" s="299"/>
      <c r="AC497" s="299"/>
      <c r="AD497" s="299"/>
      <c r="AE497" s="299"/>
    </row>
    <row r="498" spans="16:31" s="297" customFormat="1" ht="11.85" customHeight="1" x14ac:dyDescent="0.2">
      <c r="P498" s="298"/>
      <c r="Q498" s="298"/>
      <c r="R498" s="299"/>
      <c r="S498" s="299"/>
      <c r="T498" s="299"/>
      <c r="U498" s="299"/>
      <c r="V498" s="299"/>
      <c r="W498" s="299"/>
      <c r="X498" s="299"/>
      <c r="Y498" s="299"/>
      <c r="Z498" s="299"/>
      <c r="AA498" s="299"/>
      <c r="AB498" s="299"/>
      <c r="AC498" s="299"/>
      <c r="AD498" s="299"/>
      <c r="AE498" s="299"/>
    </row>
    <row r="499" spans="16:31" s="297" customFormat="1" ht="11.85" customHeight="1" x14ac:dyDescent="0.2">
      <c r="P499" s="298"/>
      <c r="Q499" s="298"/>
      <c r="R499" s="299"/>
      <c r="S499" s="299"/>
      <c r="T499" s="299"/>
      <c r="U499" s="299"/>
      <c r="V499" s="299"/>
      <c r="W499" s="299"/>
      <c r="X499" s="299"/>
      <c r="Y499" s="299"/>
      <c r="Z499" s="299"/>
      <c r="AA499" s="299"/>
      <c r="AB499" s="299"/>
      <c r="AC499" s="299"/>
      <c r="AD499" s="299"/>
      <c r="AE499" s="299"/>
    </row>
    <row r="500" spans="16:31" s="297" customFormat="1" ht="11.85" customHeight="1" x14ac:dyDescent="0.2">
      <c r="P500" s="298"/>
      <c r="Q500" s="298"/>
      <c r="R500" s="299"/>
      <c r="S500" s="299"/>
      <c r="T500" s="299"/>
      <c r="U500" s="299"/>
      <c r="V500" s="299"/>
      <c r="W500" s="299"/>
      <c r="X500" s="299"/>
      <c r="Y500" s="299"/>
      <c r="Z500" s="299"/>
      <c r="AA500" s="299"/>
      <c r="AB500" s="299"/>
      <c r="AC500" s="299"/>
      <c r="AD500" s="299"/>
      <c r="AE500" s="299"/>
    </row>
    <row r="501" spans="16:31" s="297" customFormat="1" ht="11.85" customHeight="1" x14ac:dyDescent="0.2">
      <c r="P501" s="298"/>
      <c r="Q501" s="298"/>
      <c r="R501" s="299"/>
      <c r="S501" s="299"/>
      <c r="T501" s="299"/>
      <c r="U501" s="299"/>
      <c r="V501" s="299"/>
      <c r="W501" s="299"/>
      <c r="X501" s="299"/>
      <c r="Y501" s="299"/>
      <c r="Z501" s="299"/>
      <c r="AA501" s="299"/>
      <c r="AB501" s="299"/>
      <c r="AC501" s="299"/>
      <c r="AD501" s="299"/>
      <c r="AE501" s="299"/>
    </row>
    <row r="502" spans="16:31" s="297" customFormat="1" ht="11.85" customHeight="1" x14ac:dyDescent="0.2">
      <c r="P502" s="298"/>
      <c r="Q502" s="298"/>
      <c r="R502" s="299"/>
      <c r="S502" s="299"/>
      <c r="T502" s="299"/>
      <c r="U502" s="299"/>
      <c r="V502" s="299"/>
      <c r="W502" s="299"/>
      <c r="X502" s="299"/>
      <c r="Y502" s="299"/>
      <c r="Z502" s="299"/>
      <c r="AA502" s="299"/>
      <c r="AB502" s="299"/>
      <c r="AC502" s="299"/>
      <c r="AD502" s="299"/>
      <c r="AE502" s="299"/>
    </row>
    <row r="503" spans="16:31" s="297" customFormat="1" ht="11.85" customHeight="1" x14ac:dyDescent="0.2">
      <c r="P503" s="298"/>
      <c r="Q503" s="298"/>
      <c r="R503" s="299"/>
      <c r="S503" s="299"/>
      <c r="T503" s="299"/>
      <c r="U503" s="299"/>
      <c r="V503" s="299"/>
      <c r="W503" s="299"/>
      <c r="X503" s="299"/>
      <c r="Y503" s="299"/>
      <c r="Z503" s="299"/>
      <c r="AA503" s="299"/>
      <c r="AB503" s="299"/>
      <c r="AC503" s="299"/>
      <c r="AD503" s="299"/>
      <c r="AE503" s="299"/>
    </row>
    <row r="504" spans="16:31" s="297" customFormat="1" ht="11.85" customHeight="1" x14ac:dyDescent="0.2">
      <c r="P504" s="298"/>
      <c r="Q504" s="298"/>
      <c r="R504" s="299"/>
      <c r="S504" s="299"/>
      <c r="T504" s="299"/>
      <c r="U504" s="299"/>
      <c r="V504" s="299"/>
      <c r="W504" s="299"/>
      <c r="X504" s="299"/>
      <c r="Y504" s="299"/>
      <c r="Z504" s="299"/>
      <c r="AA504" s="299"/>
      <c r="AB504" s="299"/>
      <c r="AC504" s="299"/>
      <c r="AD504" s="299"/>
      <c r="AE504" s="299"/>
    </row>
    <row r="505" spans="16:31" s="297" customFormat="1" ht="11.85" customHeight="1" x14ac:dyDescent="0.2">
      <c r="P505" s="298"/>
      <c r="Q505" s="298"/>
      <c r="R505" s="299"/>
      <c r="S505" s="299"/>
      <c r="T505" s="299"/>
      <c r="U505" s="299"/>
      <c r="V505" s="299"/>
      <c r="W505" s="299"/>
      <c r="X505" s="299"/>
      <c r="Y505" s="299"/>
      <c r="Z505" s="299"/>
      <c r="AA505" s="299"/>
      <c r="AB505" s="299"/>
      <c r="AC505" s="299"/>
      <c r="AD505" s="299"/>
      <c r="AE505" s="299"/>
    </row>
    <row r="506" spans="16:31" s="297" customFormat="1" ht="11.85" customHeight="1" x14ac:dyDescent="0.2">
      <c r="P506" s="298"/>
      <c r="Q506" s="298"/>
      <c r="R506" s="299"/>
      <c r="S506" s="299"/>
      <c r="T506" s="299"/>
      <c r="U506" s="299"/>
      <c r="V506" s="299"/>
      <c r="W506" s="299"/>
      <c r="X506" s="299"/>
      <c r="Y506" s="299"/>
      <c r="Z506" s="299"/>
      <c r="AA506" s="299"/>
      <c r="AB506" s="299"/>
      <c r="AC506" s="299"/>
      <c r="AD506" s="299"/>
      <c r="AE506" s="299"/>
    </row>
    <row r="507" spans="16:31" s="297" customFormat="1" ht="11.85" customHeight="1" x14ac:dyDescent="0.2">
      <c r="P507" s="298"/>
      <c r="Q507" s="298"/>
      <c r="R507" s="299"/>
      <c r="S507" s="299"/>
      <c r="T507" s="299"/>
      <c r="U507" s="299"/>
      <c r="V507" s="299"/>
      <c r="W507" s="299"/>
      <c r="X507" s="299"/>
      <c r="Y507" s="299"/>
      <c r="Z507" s="299"/>
      <c r="AA507" s="299"/>
      <c r="AB507" s="299"/>
      <c r="AC507" s="299"/>
      <c r="AD507" s="299"/>
      <c r="AE507" s="299"/>
    </row>
    <row r="508" spans="16:31" s="297" customFormat="1" ht="11.85" customHeight="1" x14ac:dyDescent="0.2">
      <c r="P508" s="298"/>
      <c r="Q508" s="298"/>
      <c r="R508" s="299"/>
      <c r="S508" s="299"/>
      <c r="T508" s="299"/>
      <c r="U508" s="299"/>
      <c r="V508" s="299"/>
      <c r="W508" s="299"/>
      <c r="X508" s="299"/>
      <c r="Y508" s="299"/>
      <c r="Z508" s="299"/>
      <c r="AA508" s="299"/>
      <c r="AB508" s="299"/>
      <c r="AC508" s="299"/>
      <c r="AD508" s="299"/>
      <c r="AE508" s="299"/>
    </row>
    <row r="509" spans="16:31" s="297" customFormat="1" ht="11.85" customHeight="1" x14ac:dyDescent="0.2">
      <c r="P509" s="298"/>
      <c r="Q509" s="298"/>
      <c r="R509" s="299"/>
      <c r="S509" s="299"/>
      <c r="T509" s="299"/>
      <c r="U509" s="299"/>
      <c r="V509" s="299"/>
      <c r="W509" s="299"/>
      <c r="X509" s="299"/>
      <c r="Y509" s="299"/>
      <c r="Z509" s="299"/>
      <c r="AA509" s="299"/>
      <c r="AB509" s="299"/>
      <c r="AC509" s="299"/>
      <c r="AD509" s="299"/>
      <c r="AE509" s="299"/>
    </row>
    <row r="510" spans="16:31" s="297" customFormat="1" ht="11.85" customHeight="1" x14ac:dyDescent="0.2">
      <c r="P510" s="298"/>
      <c r="Q510" s="298"/>
      <c r="R510" s="299"/>
      <c r="S510" s="299"/>
      <c r="T510" s="299"/>
      <c r="U510" s="299"/>
      <c r="V510" s="299"/>
      <c r="W510" s="299"/>
      <c r="X510" s="299"/>
      <c r="Y510" s="299"/>
      <c r="Z510" s="299"/>
      <c r="AA510" s="299"/>
      <c r="AB510" s="299"/>
      <c r="AC510" s="299"/>
      <c r="AD510" s="299"/>
      <c r="AE510" s="299"/>
    </row>
    <row r="511" spans="16:31" s="297" customFormat="1" ht="11.85" customHeight="1" x14ac:dyDescent="0.2">
      <c r="P511" s="298"/>
      <c r="Q511" s="298"/>
      <c r="R511" s="299"/>
      <c r="S511" s="299"/>
      <c r="T511" s="299"/>
      <c r="U511" s="299"/>
      <c r="V511" s="299"/>
      <c r="W511" s="299"/>
      <c r="X511" s="299"/>
      <c r="Y511" s="299"/>
      <c r="Z511" s="299"/>
      <c r="AA511" s="299"/>
      <c r="AB511" s="299"/>
      <c r="AC511" s="299"/>
      <c r="AD511" s="299"/>
      <c r="AE511" s="299"/>
    </row>
    <row r="512" spans="16:31" s="297" customFormat="1" ht="11.85" customHeight="1" x14ac:dyDescent="0.2">
      <c r="P512" s="298"/>
      <c r="Q512" s="298"/>
      <c r="R512" s="299"/>
      <c r="S512" s="299"/>
      <c r="T512" s="299"/>
      <c r="U512" s="299"/>
      <c r="V512" s="299"/>
      <c r="W512" s="299"/>
      <c r="X512" s="299"/>
      <c r="Y512" s="299"/>
      <c r="Z512" s="299"/>
      <c r="AA512" s="299"/>
      <c r="AB512" s="299"/>
      <c r="AC512" s="299"/>
      <c r="AD512" s="299"/>
      <c r="AE512" s="299"/>
    </row>
    <row r="513" spans="16:31" s="297" customFormat="1" ht="11.85" customHeight="1" x14ac:dyDescent="0.2">
      <c r="P513" s="298"/>
      <c r="Q513" s="298"/>
      <c r="R513" s="299"/>
      <c r="S513" s="299"/>
      <c r="T513" s="299"/>
      <c r="U513" s="299"/>
      <c r="V513" s="299"/>
      <c r="W513" s="299"/>
      <c r="X513" s="299"/>
      <c r="Y513" s="299"/>
      <c r="Z513" s="299"/>
      <c r="AA513" s="299"/>
      <c r="AB513" s="299"/>
      <c r="AC513" s="299"/>
      <c r="AD513" s="299"/>
      <c r="AE513" s="299"/>
    </row>
    <row r="514" spans="16:31" s="297" customFormat="1" ht="11.85" customHeight="1" x14ac:dyDescent="0.2">
      <c r="P514" s="298"/>
      <c r="Q514" s="298"/>
      <c r="R514" s="299"/>
      <c r="S514" s="299"/>
      <c r="T514" s="299"/>
      <c r="U514" s="299"/>
      <c r="V514" s="299"/>
      <c r="W514" s="299"/>
      <c r="X514" s="299"/>
      <c r="Y514" s="299"/>
      <c r="Z514" s="299"/>
      <c r="AA514" s="299"/>
      <c r="AB514" s="299"/>
      <c r="AC514" s="299"/>
      <c r="AD514" s="299"/>
      <c r="AE514" s="299"/>
    </row>
    <row r="515" spans="16:31" s="297" customFormat="1" ht="11.85" customHeight="1" x14ac:dyDescent="0.2">
      <c r="P515" s="298"/>
      <c r="Q515" s="298"/>
      <c r="R515" s="299"/>
      <c r="S515" s="299"/>
      <c r="T515" s="299"/>
      <c r="U515" s="299"/>
      <c r="V515" s="299"/>
      <c r="W515" s="299"/>
      <c r="X515" s="299"/>
      <c r="Y515" s="299"/>
      <c r="Z515" s="299"/>
      <c r="AA515" s="299"/>
      <c r="AB515" s="299"/>
      <c r="AC515" s="299"/>
      <c r="AD515" s="299"/>
      <c r="AE515" s="299"/>
    </row>
    <row r="516" spans="16:31" s="297" customFormat="1" ht="11.85" customHeight="1" x14ac:dyDescent="0.2">
      <c r="P516" s="298"/>
      <c r="Q516" s="298"/>
      <c r="R516" s="299"/>
      <c r="S516" s="299"/>
      <c r="T516" s="299"/>
      <c r="U516" s="299"/>
      <c r="V516" s="299"/>
      <c r="W516" s="299"/>
      <c r="X516" s="299"/>
      <c r="Y516" s="299"/>
      <c r="Z516" s="299"/>
      <c r="AA516" s="299"/>
      <c r="AB516" s="299"/>
      <c r="AC516" s="299"/>
      <c r="AD516" s="299"/>
      <c r="AE516" s="299"/>
    </row>
    <row r="517" spans="16:31" s="297" customFormat="1" ht="11.85" customHeight="1" x14ac:dyDescent="0.2">
      <c r="P517" s="298"/>
      <c r="Q517" s="298"/>
      <c r="R517" s="299"/>
      <c r="S517" s="299"/>
      <c r="T517" s="299"/>
      <c r="U517" s="299"/>
      <c r="V517" s="299"/>
      <c r="W517" s="299"/>
      <c r="X517" s="299"/>
      <c r="Y517" s="299"/>
      <c r="Z517" s="299"/>
      <c r="AA517" s="299"/>
      <c r="AB517" s="299"/>
      <c r="AC517" s="299"/>
      <c r="AD517" s="299"/>
      <c r="AE517" s="299"/>
    </row>
    <row r="518" spans="16:31" s="297" customFormat="1" ht="11.85" customHeight="1" x14ac:dyDescent="0.2">
      <c r="P518" s="298"/>
      <c r="Q518" s="298"/>
      <c r="R518" s="299"/>
      <c r="S518" s="299"/>
      <c r="T518" s="299"/>
      <c r="U518" s="299"/>
      <c r="V518" s="299"/>
      <c r="W518" s="299"/>
      <c r="X518" s="299"/>
      <c r="Y518" s="299"/>
      <c r="Z518" s="299"/>
      <c r="AA518" s="299"/>
      <c r="AB518" s="299"/>
      <c r="AC518" s="299"/>
      <c r="AD518" s="299"/>
      <c r="AE518" s="299"/>
    </row>
    <row r="519" spans="16:31" s="297" customFormat="1" ht="11.85" customHeight="1" x14ac:dyDescent="0.2">
      <c r="P519" s="298"/>
      <c r="Q519" s="298"/>
      <c r="R519" s="299"/>
      <c r="S519" s="299"/>
      <c r="T519" s="299"/>
      <c r="U519" s="299"/>
      <c r="V519" s="299"/>
      <c r="W519" s="299"/>
      <c r="X519" s="299"/>
      <c r="Y519" s="299"/>
      <c r="Z519" s="299"/>
      <c r="AA519" s="299"/>
      <c r="AB519" s="299"/>
      <c r="AC519" s="299"/>
      <c r="AD519" s="299"/>
      <c r="AE519" s="299"/>
    </row>
    <row r="520" spans="16:31" s="297" customFormat="1" ht="11.85" customHeight="1" x14ac:dyDescent="0.2">
      <c r="P520" s="298"/>
      <c r="Q520" s="298"/>
      <c r="R520" s="299"/>
      <c r="S520" s="299"/>
      <c r="T520" s="299"/>
      <c r="U520" s="299"/>
      <c r="V520" s="299"/>
      <c r="W520" s="299"/>
      <c r="X520" s="299"/>
      <c r="Y520" s="299"/>
      <c r="Z520" s="299"/>
      <c r="AA520" s="299"/>
      <c r="AB520" s="299"/>
      <c r="AC520" s="299"/>
      <c r="AD520" s="299"/>
      <c r="AE520" s="299"/>
    </row>
    <row r="521" spans="16:31" s="297" customFormat="1" ht="11.85" customHeight="1" x14ac:dyDescent="0.2">
      <c r="P521" s="298"/>
      <c r="Q521" s="298"/>
      <c r="R521" s="299"/>
      <c r="S521" s="299"/>
      <c r="T521" s="299"/>
      <c r="U521" s="299"/>
      <c r="V521" s="299"/>
      <c r="W521" s="299"/>
      <c r="X521" s="299"/>
      <c r="Y521" s="299"/>
      <c r="Z521" s="299"/>
      <c r="AA521" s="299"/>
      <c r="AB521" s="299"/>
      <c r="AC521" s="299"/>
      <c r="AD521" s="299"/>
      <c r="AE521" s="299"/>
    </row>
    <row r="522" spans="16:31" s="297" customFormat="1" ht="11.85" customHeight="1" x14ac:dyDescent="0.2">
      <c r="P522" s="298"/>
      <c r="Q522" s="298"/>
      <c r="R522" s="299"/>
      <c r="S522" s="299"/>
      <c r="T522" s="299"/>
      <c r="U522" s="299"/>
      <c r="V522" s="299"/>
      <c r="W522" s="299"/>
      <c r="X522" s="299"/>
      <c r="Y522" s="299"/>
      <c r="Z522" s="299"/>
      <c r="AA522" s="299"/>
      <c r="AB522" s="299"/>
      <c r="AC522" s="299"/>
      <c r="AD522" s="299"/>
      <c r="AE522" s="299"/>
    </row>
    <row r="523" spans="16:31" s="297" customFormat="1" ht="11.85" customHeight="1" x14ac:dyDescent="0.2">
      <c r="P523" s="298"/>
      <c r="Q523" s="298"/>
      <c r="R523" s="299"/>
      <c r="S523" s="299"/>
      <c r="T523" s="299"/>
      <c r="U523" s="299"/>
      <c r="V523" s="299"/>
      <c r="W523" s="299"/>
      <c r="X523" s="299"/>
      <c r="Y523" s="299"/>
      <c r="Z523" s="299"/>
      <c r="AA523" s="299"/>
      <c r="AB523" s="299"/>
      <c r="AC523" s="299"/>
      <c r="AD523" s="299"/>
      <c r="AE523" s="299"/>
    </row>
    <row r="524" spans="16:31" s="297" customFormat="1" ht="11.85" customHeight="1" x14ac:dyDescent="0.2">
      <c r="P524" s="298"/>
      <c r="Q524" s="298"/>
      <c r="R524" s="299"/>
      <c r="S524" s="299"/>
      <c r="T524" s="299"/>
      <c r="U524" s="299"/>
      <c r="V524" s="299"/>
      <c r="W524" s="299"/>
      <c r="X524" s="299"/>
      <c r="Y524" s="299"/>
      <c r="Z524" s="299"/>
      <c r="AA524" s="299"/>
      <c r="AB524" s="299"/>
      <c r="AC524" s="299"/>
      <c r="AD524" s="299"/>
      <c r="AE524" s="299"/>
    </row>
    <row r="525" spans="16:31" s="297" customFormat="1" ht="11.85" customHeight="1" x14ac:dyDescent="0.2">
      <c r="P525" s="298"/>
      <c r="Q525" s="298"/>
      <c r="R525" s="299"/>
      <c r="S525" s="299"/>
      <c r="T525" s="299"/>
      <c r="U525" s="299"/>
      <c r="V525" s="299"/>
      <c r="W525" s="299"/>
      <c r="X525" s="299"/>
      <c r="Y525" s="299"/>
      <c r="Z525" s="299"/>
      <c r="AA525" s="299"/>
      <c r="AB525" s="299"/>
      <c r="AC525" s="299"/>
      <c r="AD525" s="299"/>
      <c r="AE525" s="299"/>
    </row>
    <row r="526" spans="16:31" s="297" customFormat="1" ht="11.85" customHeight="1" x14ac:dyDescent="0.2">
      <c r="P526" s="298"/>
      <c r="Q526" s="298"/>
      <c r="R526" s="299"/>
      <c r="S526" s="299"/>
      <c r="T526" s="299"/>
      <c r="U526" s="299"/>
      <c r="V526" s="299"/>
      <c r="W526" s="299"/>
      <c r="X526" s="299"/>
      <c r="Y526" s="299"/>
      <c r="Z526" s="299"/>
      <c r="AA526" s="299"/>
      <c r="AB526" s="299"/>
      <c r="AC526" s="299"/>
      <c r="AD526" s="299"/>
      <c r="AE526" s="299"/>
    </row>
    <row r="527" spans="16:31" s="297" customFormat="1" ht="11.85" customHeight="1" x14ac:dyDescent="0.2">
      <c r="P527" s="298"/>
      <c r="Q527" s="298"/>
      <c r="R527" s="299"/>
      <c r="S527" s="299"/>
      <c r="T527" s="299"/>
      <c r="U527" s="299"/>
      <c r="V527" s="299"/>
      <c r="W527" s="299"/>
      <c r="X527" s="299"/>
      <c r="Y527" s="299"/>
      <c r="Z527" s="299"/>
      <c r="AA527" s="299"/>
      <c r="AB527" s="299"/>
      <c r="AC527" s="299"/>
      <c r="AD527" s="299"/>
      <c r="AE527" s="299"/>
    </row>
    <row r="528" spans="16:31" s="297" customFormat="1" ht="11.85" customHeight="1" x14ac:dyDescent="0.2">
      <c r="P528" s="298"/>
      <c r="Q528" s="298"/>
      <c r="R528" s="299"/>
      <c r="S528" s="299"/>
      <c r="T528" s="299"/>
      <c r="U528" s="299"/>
      <c r="V528" s="299"/>
      <c r="W528" s="299"/>
      <c r="X528" s="299"/>
      <c r="Y528" s="299"/>
      <c r="Z528" s="299"/>
      <c r="AA528" s="299"/>
      <c r="AB528" s="299"/>
      <c r="AC528" s="299"/>
      <c r="AD528" s="299"/>
      <c r="AE528" s="299"/>
    </row>
    <row r="529" spans="16:31" s="297" customFormat="1" ht="11.85" customHeight="1" x14ac:dyDescent="0.2">
      <c r="P529" s="298"/>
      <c r="Q529" s="298"/>
      <c r="R529" s="299"/>
      <c r="S529" s="299"/>
      <c r="T529" s="299"/>
      <c r="U529" s="299"/>
      <c r="V529" s="299"/>
      <c r="W529" s="299"/>
      <c r="X529" s="299"/>
      <c r="Y529" s="299"/>
      <c r="Z529" s="299"/>
      <c r="AA529" s="299"/>
      <c r="AB529" s="299"/>
      <c r="AC529" s="299"/>
      <c r="AD529" s="299"/>
      <c r="AE529" s="299"/>
    </row>
    <row r="530" spans="16:31" s="297" customFormat="1" ht="11.85" customHeight="1" x14ac:dyDescent="0.2">
      <c r="P530" s="298"/>
      <c r="Q530" s="298"/>
      <c r="R530" s="299"/>
      <c r="S530" s="299"/>
      <c r="T530" s="299"/>
      <c r="U530" s="299"/>
      <c r="V530" s="299"/>
      <c r="W530" s="299"/>
      <c r="X530" s="299"/>
      <c r="Y530" s="299"/>
      <c r="Z530" s="299"/>
      <c r="AA530" s="299"/>
      <c r="AB530" s="299"/>
      <c r="AC530" s="299"/>
      <c r="AD530" s="299"/>
      <c r="AE530" s="299"/>
    </row>
    <row r="531" spans="16:31" s="297" customFormat="1" ht="11.85" customHeight="1" x14ac:dyDescent="0.2">
      <c r="P531" s="298"/>
      <c r="Q531" s="298"/>
      <c r="R531" s="299"/>
      <c r="S531" s="299"/>
      <c r="T531" s="299"/>
      <c r="U531" s="299"/>
      <c r="V531" s="299"/>
      <c r="W531" s="299"/>
      <c r="X531" s="299"/>
      <c r="Y531" s="299"/>
      <c r="Z531" s="299"/>
      <c r="AA531" s="299"/>
      <c r="AB531" s="299"/>
      <c r="AC531" s="299"/>
      <c r="AD531" s="299"/>
      <c r="AE531" s="299"/>
    </row>
    <row r="532" spans="16:31" s="297" customFormat="1" ht="11.85" customHeight="1" x14ac:dyDescent="0.2">
      <c r="P532" s="298"/>
      <c r="Q532" s="298"/>
      <c r="R532" s="299"/>
      <c r="S532" s="299"/>
      <c r="T532" s="299"/>
      <c r="U532" s="299"/>
      <c r="V532" s="299"/>
      <c r="W532" s="299"/>
      <c r="X532" s="299"/>
      <c r="Y532" s="299"/>
      <c r="Z532" s="299"/>
      <c r="AA532" s="299"/>
      <c r="AB532" s="299"/>
      <c r="AC532" s="299"/>
      <c r="AD532" s="299"/>
      <c r="AE532" s="299"/>
    </row>
    <row r="533" spans="16:31" s="297" customFormat="1" ht="11.85" customHeight="1" x14ac:dyDescent="0.2">
      <c r="P533" s="298"/>
      <c r="Q533" s="298"/>
      <c r="R533" s="299"/>
      <c r="S533" s="299"/>
      <c r="T533" s="299"/>
      <c r="U533" s="299"/>
      <c r="V533" s="299"/>
      <c r="W533" s="299"/>
      <c r="X533" s="299"/>
      <c r="Y533" s="299"/>
      <c r="Z533" s="299"/>
      <c r="AA533" s="299"/>
      <c r="AB533" s="299"/>
      <c r="AC533" s="299"/>
      <c r="AD533" s="299"/>
      <c r="AE533" s="299"/>
    </row>
    <row r="534" spans="16:31" s="297" customFormat="1" ht="11.85" customHeight="1" x14ac:dyDescent="0.2">
      <c r="P534" s="298"/>
      <c r="Q534" s="298"/>
      <c r="R534" s="299"/>
      <c r="S534" s="299"/>
      <c r="T534" s="299"/>
      <c r="U534" s="299"/>
      <c r="V534" s="299"/>
      <c r="W534" s="299"/>
      <c r="X534" s="299"/>
      <c r="Y534" s="299"/>
      <c r="Z534" s="299"/>
      <c r="AA534" s="299"/>
      <c r="AB534" s="299"/>
      <c r="AC534" s="299"/>
      <c r="AD534" s="299"/>
      <c r="AE534" s="299"/>
    </row>
    <row r="535" spans="16:31" s="297" customFormat="1" ht="11.85" customHeight="1" x14ac:dyDescent="0.2">
      <c r="P535" s="298"/>
      <c r="Q535" s="298"/>
      <c r="R535" s="299"/>
      <c r="S535" s="299"/>
      <c r="T535" s="299"/>
      <c r="U535" s="299"/>
      <c r="V535" s="299"/>
      <c r="W535" s="299"/>
      <c r="X535" s="299"/>
      <c r="Y535" s="299"/>
      <c r="Z535" s="299"/>
      <c r="AA535" s="299"/>
      <c r="AB535" s="299"/>
      <c r="AC535" s="299"/>
      <c r="AD535" s="299"/>
      <c r="AE535" s="299"/>
    </row>
    <row r="536" spans="16:31" s="297" customFormat="1" ht="11.85" customHeight="1" x14ac:dyDescent="0.2">
      <c r="P536" s="298"/>
      <c r="Q536" s="298"/>
      <c r="R536" s="299"/>
      <c r="S536" s="299"/>
      <c r="T536" s="299"/>
      <c r="U536" s="299"/>
      <c r="V536" s="299"/>
      <c r="W536" s="299"/>
      <c r="X536" s="299"/>
      <c r="Y536" s="299"/>
      <c r="Z536" s="299"/>
      <c r="AA536" s="299"/>
      <c r="AB536" s="299"/>
      <c r="AC536" s="299"/>
      <c r="AD536" s="299"/>
      <c r="AE536" s="299"/>
    </row>
    <row r="537" spans="16:31" s="297" customFormat="1" ht="11.85" customHeight="1" x14ac:dyDescent="0.2">
      <c r="P537" s="298"/>
      <c r="Q537" s="298"/>
      <c r="R537" s="299"/>
      <c r="S537" s="299"/>
      <c r="T537" s="299"/>
      <c r="U537" s="299"/>
      <c r="V537" s="299"/>
      <c r="W537" s="299"/>
      <c r="X537" s="299"/>
      <c r="Y537" s="299"/>
      <c r="Z537" s="299"/>
      <c r="AA537" s="299"/>
      <c r="AB537" s="299"/>
      <c r="AC537" s="299"/>
      <c r="AD537" s="299"/>
      <c r="AE537" s="299"/>
    </row>
    <row r="538" spans="16:31" s="297" customFormat="1" ht="11.85" customHeight="1" x14ac:dyDescent="0.2">
      <c r="P538" s="298"/>
      <c r="Q538" s="298"/>
      <c r="R538" s="299"/>
      <c r="S538" s="299"/>
      <c r="T538" s="299"/>
      <c r="U538" s="299"/>
      <c r="V538" s="299"/>
      <c r="W538" s="299"/>
      <c r="X538" s="299"/>
      <c r="Y538" s="299"/>
      <c r="Z538" s="299"/>
      <c r="AA538" s="299"/>
      <c r="AB538" s="299"/>
      <c r="AC538" s="299"/>
      <c r="AD538" s="299"/>
      <c r="AE538" s="299"/>
    </row>
    <row r="539" spans="16:31" s="297" customFormat="1" ht="11.85" customHeight="1" x14ac:dyDescent="0.2">
      <c r="P539" s="298"/>
      <c r="Q539" s="298"/>
      <c r="R539" s="299"/>
      <c r="S539" s="299"/>
      <c r="T539" s="299"/>
      <c r="U539" s="299"/>
      <c r="V539" s="299"/>
      <c r="W539" s="299"/>
      <c r="X539" s="299"/>
      <c r="Y539" s="299"/>
      <c r="Z539" s="299"/>
      <c r="AA539" s="299"/>
      <c r="AB539" s="299"/>
      <c r="AC539" s="299"/>
      <c r="AD539" s="299"/>
      <c r="AE539" s="299"/>
    </row>
    <row r="540" spans="16:31" s="297" customFormat="1" ht="11.85" customHeight="1" x14ac:dyDescent="0.2">
      <c r="P540" s="298"/>
      <c r="Q540" s="298"/>
      <c r="R540" s="299"/>
      <c r="S540" s="299"/>
      <c r="T540" s="299"/>
      <c r="U540" s="299"/>
      <c r="V540" s="299"/>
      <c r="W540" s="299"/>
      <c r="X540" s="299"/>
      <c r="Y540" s="299"/>
      <c r="Z540" s="299"/>
      <c r="AA540" s="299"/>
      <c r="AB540" s="299"/>
      <c r="AC540" s="299"/>
      <c r="AD540" s="299"/>
      <c r="AE540" s="299"/>
    </row>
    <row r="541" spans="16:31" s="297" customFormat="1" ht="11.85" customHeight="1" x14ac:dyDescent="0.2">
      <c r="P541" s="298"/>
      <c r="Q541" s="298"/>
      <c r="R541" s="299"/>
      <c r="S541" s="299"/>
      <c r="T541" s="299"/>
      <c r="U541" s="299"/>
      <c r="V541" s="299"/>
      <c r="W541" s="299"/>
      <c r="X541" s="299"/>
      <c r="Y541" s="299"/>
      <c r="Z541" s="299"/>
      <c r="AA541" s="299"/>
      <c r="AB541" s="299"/>
      <c r="AC541" s="299"/>
      <c r="AD541" s="299"/>
      <c r="AE541" s="299"/>
    </row>
    <row r="542" spans="16:31" s="297" customFormat="1" ht="11.85" customHeight="1" x14ac:dyDescent="0.2">
      <c r="P542" s="298"/>
      <c r="Q542" s="298"/>
      <c r="R542" s="299"/>
      <c r="S542" s="299"/>
      <c r="T542" s="299"/>
      <c r="U542" s="299"/>
      <c r="V542" s="299"/>
      <c r="W542" s="299"/>
      <c r="X542" s="299"/>
      <c r="Y542" s="299"/>
      <c r="Z542" s="299"/>
      <c r="AA542" s="299"/>
      <c r="AB542" s="299"/>
      <c r="AC542" s="299"/>
      <c r="AD542" s="299"/>
      <c r="AE542" s="299"/>
    </row>
    <row r="543" spans="16:31" s="297" customFormat="1" ht="11.85" customHeight="1" x14ac:dyDescent="0.2">
      <c r="P543" s="298"/>
      <c r="Q543" s="298"/>
      <c r="R543" s="299"/>
      <c r="S543" s="299"/>
      <c r="T543" s="299"/>
      <c r="U543" s="299"/>
      <c r="V543" s="299"/>
      <c r="W543" s="299"/>
      <c r="X543" s="299"/>
      <c r="Y543" s="299"/>
      <c r="Z543" s="299"/>
      <c r="AA543" s="299"/>
      <c r="AB543" s="299"/>
      <c r="AC543" s="299"/>
      <c r="AD543" s="299"/>
      <c r="AE543" s="299"/>
    </row>
    <row r="544" spans="16:31" s="297" customFormat="1" ht="11.85" customHeight="1" x14ac:dyDescent="0.2">
      <c r="P544" s="298"/>
      <c r="Q544" s="298"/>
      <c r="R544" s="299"/>
      <c r="S544" s="299"/>
      <c r="T544" s="299"/>
      <c r="U544" s="299"/>
      <c r="V544" s="299"/>
      <c r="W544" s="299"/>
      <c r="X544" s="299"/>
      <c r="Y544" s="299"/>
      <c r="Z544" s="299"/>
      <c r="AA544" s="299"/>
      <c r="AB544" s="299"/>
      <c r="AC544" s="299"/>
      <c r="AD544" s="299"/>
      <c r="AE544" s="299"/>
    </row>
    <row r="545" spans="16:31" s="297" customFormat="1" ht="11.85" customHeight="1" x14ac:dyDescent="0.2">
      <c r="P545" s="298"/>
      <c r="Q545" s="298"/>
      <c r="R545" s="299"/>
      <c r="S545" s="299"/>
      <c r="T545" s="299"/>
      <c r="U545" s="299"/>
      <c r="V545" s="299"/>
      <c r="W545" s="299"/>
      <c r="X545" s="299"/>
      <c r="Y545" s="299"/>
      <c r="Z545" s="299"/>
      <c r="AA545" s="299"/>
      <c r="AB545" s="299"/>
      <c r="AC545" s="299"/>
      <c r="AD545" s="299"/>
      <c r="AE545" s="299"/>
    </row>
    <row r="546" spans="16:31" s="297" customFormat="1" ht="11.85" customHeight="1" x14ac:dyDescent="0.2">
      <c r="P546" s="298"/>
      <c r="Q546" s="298"/>
      <c r="R546" s="299"/>
      <c r="S546" s="299"/>
      <c r="T546" s="299"/>
      <c r="U546" s="299"/>
      <c r="V546" s="299"/>
      <c r="W546" s="299"/>
      <c r="X546" s="299"/>
      <c r="Y546" s="299"/>
      <c r="Z546" s="299"/>
      <c r="AA546" s="299"/>
      <c r="AB546" s="299"/>
      <c r="AC546" s="299"/>
      <c r="AD546" s="299"/>
      <c r="AE546" s="299"/>
    </row>
    <row r="547" spans="16:31" s="297" customFormat="1" ht="11.85" customHeight="1" x14ac:dyDescent="0.2">
      <c r="P547" s="298"/>
      <c r="Q547" s="298"/>
      <c r="R547" s="299"/>
      <c r="S547" s="299"/>
      <c r="T547" s="299"/>
      <c r="U547" s="299"/>
      <c r="V547" s="299"/>
      <c r="W547" s="299"/>
      <c r="X547" s="299"/>
      <c r="Y547" s="299"/>
      <c r="Z547" s="299"/>
      <c r="AA547" s="299"/>
      <c r="AB547" s="299"/>
      <c r="AC547" s="299"/>
      <c r="AD547" s="299"/>
      <c r="AE547" s="299"/>
    </row>
    <row r="548" spans="16:31" s="297" customFormat="1" ht="11.85" customHeight="1" x14ac:dyDescent="0.2">
      <c r="P548" s="298"/>
      <c r="Q548" s="298"/>
      <c r="R548" s="299"/>
      <c r="S548" s="299"/>
      <c r="T548" s="299"/>
      <c r="U548" s="299"/>
      <c r="V548" s="299"/>
      <c r="W548" s="299"/>
      <c r="X548" s="299"/>
      <c r="Y548" s="299"/>
      <c r="Z548" s="299"/>
      <c r="AA548" s="299"/>
      <c r="AB548" s="299"/>
      <c r="AC548" s="299"/>
      <c r="AD548" s="299"/>
      <c r="AE548" s="299"/>
    </row>
    <row r="549" spans="16:31" s="297" customFormat="1" ht="11.85" customHeight="1" x14ac:dyDescent="0.2">
      <c r="P549" s="298"/>
      <c r="Q549" s="298"/>
      <c r="R549" s="299"/>
      <c r="S549" s="299"/>
      <c r="T549" s="299"/>
      <c r="U549" s="299"/>
      <c r="V549" s="299"/>
      <c r="W549" s="299"/>
      <c r="X549" s="299"/>
      <c r="Y549" s="299"/>
      <c r="Z549" s="299"/>
      <c r="AA549" s="299"/>
      <c r="AB549" s="299"/>
      <c r="AC549" s="299"/>
      <c r="AD549" s="299"/>
      <c r="AE549" s="299"/>
    </row>
    <row r="550" spans="16:31" s="297" customFormat="1" ht="11.85" customHeight="1" x14ac:dyDescent="0.2">
      <c r="P550" s="298"/>
      <c r="Q550" s="298"/>
      <c r="R550" s="299"/>
      <c r="S550" s="299"/>
      <c r="T550" s="299"/>
      <c r="U550" s="299"/>
      <c r="V550" s="299"/>
      <c r="W550" s="299"/>
      <c r="X550" s="299"/>
      <c r="Y550" s="299"/>
      <c r="Z550" s="299"/>
      <c r="AA550" s="299"/>
      <c r="AB550" s="299"/>
      <c r="AC550" s="299"/>
      <c r="AD550" s="299"/>
      <c r="AE550" s="299"/>
    </row>
    <row r="551" spans="16:31" s="297" customFormat="1" ht="11.85" customHeight="1" x14ac:dyDescent="0.2">
      <c r="P551" s="298"/>
      <c r="Q551" s="298"/>
      <c r="R551" s="299"/>
      <c r="S551" s="299"/>
      <c r="T551" s="299"/>
      <c r="U551" s="299"/>
      <c r="V551" s="299"/>
      <c r="W551" s="299"/>
      <c r="X551" s="299"/>
      <c r="Y551" s="299"/>
      <c r="Z551" s="299"/>
      <c r="AA551" s="299"/>
      <c r="AB551" s="299"/>
      <c r="AC551" s="299"/>
      <c r="AD551" s="299"/>
      <c r="AE551" s="299"/>
    </row>
    <row r="552" spans="16:31" s="297" customFormat="1" ht="11.85" customHeight="1" x14ac:dyDescent="0.2">
      <c r="P552" s="298"/>
      <c r="Q552" s="298"/>
      <c r="R552" s="299"/>
      <c r="S552" s="299"/>
      <c r="T552" s="299"/>
      <c r="U552" s="299"/>
      <c r="V552" s="299"/>
      <c r="W552" s="299"/>
      <c r="X552" s="299"/>
      <c r="Y552" s="299"/>
      <c r="Z552" s="299"/>
      <c r="AA552" s="299"/>
      <c r="AB552" s="299"/>
      <c r="AC552" s="299"/>
      <c r="AD552" s="299"/>
      <c r="AE552" s="299"/>
    </row>
    <row r="553" spans="16:31" s="297" customFormat="1" ht="11.85" customHeight="1" x14ac:dyDescent="0.2">
      <c r="P553" s="298"/>
      <c r="Q553" s="298"/>
      <c r="R553" s="299"/>
      <c r="S553" s="299"/>
      <c r="T553" s="299"/>
      <c r="U553" s="299"/>
      <c r="V553" s="299"/>
      <c r="W553" s="299"/>
      <c r="X553" s="299"/>
      <c r="Y553" s="299"/>
      <c r="Z553" s="299"/>
      <c r="AA553" s="299"/>
      <c r="AB553" s="299"/>
      <c r="AC553" s="299"/>
      <c r="AD553" s="299"/>
      <c r="AE553" s="299"/>
    </row>
    <row r="554" spans="16:31" s="297" customFormat="1" ht="11.85" customHeight="1" x14ac:dyDescent="0.2">
      <c r="P554" s="298"/>
      <c r="Q554" s="298"/>
      <c r="R554" s="299"/>
      <c r="S554" s="299"/>
      <c r="T554" s="299"/>
      <c r="U554" s="299"/>
      <c r="V554" s="299"/>
      <c r="W554" s="299"/>
      <c r="X554" s="299"/>
      <c r="Y554" s="299"/>
      <c r="Z554" s="299"/>
      <c r="AA554" s="299"/>
      <c r="AB554" s="299"/>
      <c r="AC554" s="299"/>
      <c r="AD554" s="299"/>
      <c r="AE554" s="299"/>
    </row>
    <row r="555" spans="16:31" s="297" customFormat="1" ht="11.85" customHeight="1" x14ac:dyDescent="0.2">
      <c r="P555" s="298"/>
      <c r="Q555" s="298"/>
      <c r="R555" s="299"/>
      <c r="S555" s="299"/>
      <c r="T555" s="299"/>
      <c r="U555" s="299"/>
      <c r="V555" s="299"/>
      <c r="W555" s="299"/>
      <c r="X555" s="299"/>
      <c r="Y555" s="299"/>
      <c r="Z555" s="299"/>
      <c r="AA555" s="299"/>
      <c r="AB555" s="299"/>
      <c r="AC555" s="299"/>
      <c r="AD555" s="299"/>
      <c r="AE555" s="299"/>
    </row>
    <row r="556" spans="16:31" s="297" customFormat="1" ht="11.85" customHeight="1" x14ac:dyDescent="0.2">
      <c r="P556" s="298"/>
      <c r="Q556" s="298"/>
      <c r="R556" s="299"/>
      <c r="S556" s="299"/>
      <c r="T556" s="299"/>
      <c r="U556" s="299"/>
      <c r="V556" s="299"/>
      <c r="W556" s="299"/>
      <c r="X556" s="299"/>
      <c r="Y556" s="299"/>
      <c r="Z556" s="299"/>
      <c r="AA556" s="299"/>
      <c r="AB556" s="299"/>
      <c r="AC556" s="299"/>
      <c r="AD556" s="299"/>
      <c r="AE556" s="299"/>
    </row>
    <row r="557" spans="16:31" s="297" customFormat="1" ht="11.85" customHeight="1" x14ac:dyDescent="0.2">
      <c r="P557" s="298"/>
      <c r="Q557" s="298"/>
      <c r="R557" s="299"/>
      <c r="S557" s="299"/>
      <c r="T557" s="299"/>
      <c r="U557" s="299"/>
      <c r="V557" s="299"/>
      <c r="W557" s="299"/>
      <c r="X557" s="299"/>
      <c r="Y557" s="299"/>
      <c r="Z557" s="299"/>
      <c r="AA557" s="299"/>
      <c r="AB557" s="299"/>
      <c r="AC557" s="299"/>
      <c r="AD557" s="299"/>
      <c r="AE557" s="299"/>
    </row>
    <row r="558" spans="16:31" s="297" customFormat="1" ht="11.85" customHeight="1" x14ac:dyDescent="0.2">
      <c r="P558" s="298"/>
      <c r="Q558" s="298"/>
      <c r="R558" s="299"/>
      <c r="S558" s="299"/>
      <c r="T558" s="299"/>
      <c r="U558" s="299"/>
      <c r="V558" s="299"/>
      <c r="W558" s="299"/>
      <c r="X558" s="299"/>
      <c r="Y558" s="299"/>
      <c r="Z558" s="299"/>
      <c r="AA558" s="299"/>
      <c r="AB558" s="299"/>
      <c r="AC558" s="299"/>
      <c r="AD558" s="299"/>
      <c r="AE558" s="299"/>
    </row>
    <row r="559" spans="16:31" s="297" customFormat="1" ht="11.85" customHeight="1" x14ac:dyDescent="0.2">
      <c r="P559" s="298"/>
      <c r="Q559" s="298"/>
      <c r="R559" s="299"/>
      <c r="S559" s="299"/>
      <c r="T559" s="299"/>
      <c r="U559" s="299"/>
      <c r="V559" s="299"/>
      <c r="W559" s="299"/>
      <c r="X559" s="299"/>
      <c r="Y559" s="299"/>
      <c r="Z559" s="299"/>
      <c r="AA559" s="299"/>
      <c r="AB559" s="299"/>
      <c r="AC559" s="299"/>
      <c r="AD559" s="299"/>
      <c r="AE559" s="299"/>
    </row>
    <row r="560" spans="16:31" s="297" customFormat="1" ht="11.85" customHeight="1" x14ac:dyDescent="0.2">
      <c r="P560" s="298"/>
      <c r="Q560" s="298"/>
      <c r="R560" s="299"/>
      <c r="S560" s="299"/>
      <c r="T560" s="299"/>
      <c r="U560" s="299"/>
      <c r="V560" s="299"/>
      <c r="W560" s="299"/>
      <c r="X560" s="299"/>
      <c r="Y560" s="299"/>
      <c r="Z560" s="299"/>
      <c r="AA560" s="299"/>
      <c r="AB560" s="299"/>
      <c r="AC560" s="299"/>
      <c r="AD560" s="299"/>
      <c r="AE560" s="299"/>
    </row>
    <row r="561" spans="16:31" s="297" customFormat="1" ht="11.85" customHeight="1" x14ac:dyDescent="0.2">
      <c r="P561" s="298"/>
      <c r="Q561" s="298"/>
      <c r="R561" s="299"/>
      <c r="S561" s="299"/>
      <c r="T561" s="299"/>
      <c r="U561" s="299"/>
      <c r="V561" s="299"/>
      <c r="W561" s="299"/>
      <c r="X561" s="299"/>
      <c r="Y561" s="299"/>
      <c r="Z561" s="299"/>
      <c r="AA561" s="299"/>
      <c r="AB561" s="299"/>
      <c r="AC561" s="299"/>
      <c r="AD561" s="299"/>
      <c r="AE561" s="299"/>
    </row>
    <row r="562" spans="16:31" s="297" customFormat="1" ht="11.85" customHeight="1" x14ac:dyDescent="0.2">
      <c r="P562" s="298"/>
      <c r="Q562" s="298"/>
      <c r="R562" s="299"/>
      <c r="S562" s="299"/>
      <c r="T562" s="299"/>
      <c r="U562" s="299"/>
      <c r="V562" s="299"/>
      <c r="W562" s="299"/>
      <c r="X562" s="299"/>
      <c r="Y562" s="299"/>
      <c r="Z562" s="299"/>
      <c r="AA562" s="299"/>
      <c r="AB562" s="299"/>
      <c r="AC562" s="299"/>
      <c r="AD562" s="299"/>
      <c r="AE562" s="299"/>
    </row>
    <row r="563" spans="16:31" s="297" customFormat="1" ht="11.85" customHeight="1" x14ac:dyDescent="0.2">
      <c r="P563" s="298"/>
      <c r="Q563" s="298"/>
      <c r="R563" s="299"/>
      <c r="S563" s="299"/>
      <c r="T563" s="299"/>
      <c r="U563" s="299"/>
      <c r="V563" s="299"/>
      <c r="W563" s="299"/>
      <c r="X563" s="299"/>
      <c r="Y563" s="299"/>
      <c r="Z563" s="299"/>
      <c r="AA563" s="299"/>
      <c r="AB563" s="299"/>
      <c r="AC563" s="299"/>
      <c r="AD563" s="299"/>
      <c r="AE563" s="299"/>
    </row>
    <row r="564" spans="16:31" s="297" customFormat="1" ht="11.85" customHeight="1" x14ac:dyDescent="0.2">
      <c r="P564" s="298"/>
      <c r="Q564" s="298"/>
      <c r="R564" s="299"/>
      <c r="S564" s="299"/>
      <c r="T564" s="299"/>
      <c r="U564" s="299"/>
      <c r="V564" s="299"/>
      <c r="W564" s="299"/>
      <c r="X564" s="299"/>
      <c r="Y564" s="299"/>
      <c r="Z564" s="299"/>
      <c r="AA564" s="299"/>
      <c r="AB564" s="299"/>
      <c r="AC564" s="299"/>
      <c r="AD564" s="299"/>
      <c r="AE564" s="299"/>
    </row>
    <row r="565" spans="16:31" s="297" customFormat="1" ht="11.85" customHeight="1" x14ac:dyDescent="0.2">
      <c r="P565" s="298"/>
      <c r="Q565" s="298"/>
      <c r="R565" s="299"/>
      <c r="S565" s="299"/>
      <c r="T565" s="299"/>
      <c r="U565" s="299"/>
      <c r="V565" s="299"/>
      <c r="W565" s="299"/>
      <c r="X565" s="299"/>
      <c r="Y565" s="299"/>
      <c r="Z565" s="299"/>
      <c r="AA565" s="299"/>
      <c r="AB565" s="299"/>
      <c r="AC565" s="299"/>
      <c r="AD565" s="299"/>
      <c r="AE565" s="299"/>
    </row>
    <row r="566" spans="16:31" s="297" customFormat="1" ht="11.85" customHeight="1" x14ac:dyDescent="0.2">
      <c r="P566" s="298"/>
      <c r="Q566" s="298"/>
      <c r="R566" s="299"/>
      <c r="S566" s="299"/>
      <c r="T566" s="299"/>
      <c r="U566" s="299"/>
      <c r="V566" s="299"/>
      <c r="W566" s="299"/>
      <c r="X566" s="299"/>
      <c r="Y566" s="299"/>
      <c r="Z566" s="299"/>
      <c r="AA566" s="299"/>
      <c r="AB566" s="299"/>
      <c r="AC566" s="299"/>
      <c r="AD566" s="299"/>
      <c r="AE566" s="299"/>
    </row>
    <row r="567" spans="16:31" s="297" customFormat="1" ht="11.85" customHeight="1" x14ac:dyDescent="0.2">
      <c r="P567" s="298"/>
      <c r="Q567" s="298"/>
      <c r="R567" s="299"/>
      <c r="S567" s="299"/>
      <c r="T567" s="299"/>
      <c r="U567" s="299"/>
      <c r="V567" s="299"/>
      <c r="W567" s="299"/>
      <c r="X567" s="299"/>
      <c r="Y567" s="299"/>
      <c r="Z567" s="299"/>
      <c r="AA567" s="299"/>
      <c r="AB567" s="299"/>
      <c r="AC567" s="299"/>
      <c r="AD567" s="299"/>
      <c r="AE567" s="299"/>
    </row>
    <row r="568" spans="16:31" s="297" customFormat="1" ht="11.85" customHeight="1" x14ac:dyDescent="0.2">
      <c r="P568" s="298"/>
      <c r="Q568" s="298"/>
      <c r="R568" s="299"/>
      <c r="S568" s="299"/>
      <c r="T568" s="299"/>
      <c r="U568" s="299"/>
      <c r="V568" s="299"/>
      <c r="W568" s="299"/>
      <c r="X568" s="299"/>
      <c r="Y568" s="299"/>
      <c r="Z568" s="299"/>
      <c r="AA568" s="299"/>
      <c r="AB568" s="299"/>
      <c r="AC568" s="299"/>
      <c r="AD568" s="299"/>
      <c r="AE568" s="299"/>
    </row>
    <row r="569" spans="16:31" s="297" customFormat="1" ht="11.85" customHeight="1" x14ac:dyDescent="0.2">
      <c r="P569" s="298"/>
      <c r="Q569" s="298"/>
      <c r="R569" s="299"/>
      <c r="S569" s="299"/>
      <c r="T569" s="299"/>
      <c r="U569" s="299"/>
      <c r="V569" s="299"/>
      <c r="W569" s="299"/>
      <c r="X569" s="299"/>
      <c r="Y569" s="299"/>
      <c r="Z569" s="299"/>
      <c r="AA569" s="299"/>
      <c r="AB569" s="299"/>
      <c r="AC569" s="299"/>
      <c r="AD569" s="299"/>
      <c r="AE569" s="299"/>
    </row>
    <row r="570" spans="16:31" s="297" customFormat="1" ht="11.85" customHeight="1" x14ac:dyDescent="0.2">
      <c r="P570" s="298"/>
      <c r="Q570" s="298"/>
      <c r="R570" s="299"/>
      <c r="S570" s="299"/>
      <c r="T570" s="299"/>
      <c r="U570" s="299"/>
      <c r="V570" s="299"/>
      <c r="W570" s="299"/>
      <c r="X570" s="299"/>
      <c r="Y570" s="299"/>
      <c r="Z570" s="299"/>
      <c r="AA570" s="299"/>
      <c r="AB570" s="299"/>
      <c r="AC570" s="299"/>
      <c r="AD570" s="299"/>
      <c r="AE570" s="299"/>
    </row>
    <row r="571" spans="16:31" s="297" customFormat="1" ht="11.85" customHeight="1" x14ac:dyDescent="0.2">
      <c r="P571" s="298"/>
      <c r="Q571" s="298"/>
      <c r="R571" s="299"/>
      <c r="S571" s="299"/>
      <c r="T571" s="299"/>
      <c r="U571" s="299"/>
      <c r="V571" s="299"/>
      <c r="W571" s="299"/>
      <c r="X571" s="299"/>
      <c r="Y571" s="299"/>
      <c r="Z571" s="299"/>
      <c r="AA571" s="299"/>
      <c r="AB571" s="299"/>
      <c r="AC571" s="299"/>
      <c r="AD571" s="299"/>
      <c r="AE571" s="299"/>
    </row>
    <row r="572" spans="16:31" s="297" customFormat="1" ht="11.85" customHeight="1" x14ac:dyDescent="0.2">
      <c r="P572" s="298"/>
      <c r="Q572" s="298"/>
      <c r="R572" s="299"/>
      <c r="S572" s="299"/>
      <c r="T572" s="299"/>
      <c r="U572" s="299"/>
      <c r="V572" s="299"/>
      <c r="W572" s="299"/>
      <c r="X572" s="299"/>
      <c r="Y572" s="299"/>
      <c r="Z572" s="299"/>
      <c r="AA572" s="299"/>
      <c r="AB572" s="299"/>
      <c r="AC572" s="299"/>
      <c r="AD572" s="299"/>
      <c r="AE572" s="299"/>
    </row>
    <row r="573" spans="16:31" s="297" customFormat="1" ht="11.85" customHeight="1" x14ac:dyDescent="0.2">
      <c r="P573" s="298"/>
      <c r="Q573" s="298"/>
      <c r="R573" s="299"/>
      <c r="S573" s="299"/>
      <c r="T573" s="299"/>
      <c r="U573" s="299"/>
      <c r="V573" s="299"/>
      <c r="W573" s="299"/>
      <c r="X573" s="299"/>
      <c r="Y573" s="299"/>
      <c r="Z573" s="299"/>
      <c r="AA573" s="299"/>
      <c r="AB573" s="299"/>
      <c r="AC573" s="299"/>
      <c r="AD573" s="299"/>
      <c r="AE573" s="299"/>
    </row>
    <row r="574" spans="16:31" s="297" customFormat="1" ht="11.85" customHeight="1" x14ac:dyDescent="0.2">
      <c r="P574" s="298"/>
      <c r="Q574" s="298"/>
      <c r="R574" s="299"/>
      <c r="S574" s="299"/>
      <c r="T574" s="299"/>
      <c r="U574" s="299"/>
      <c r="V574" s="299"/>
      <c r="W574" s="299"/>
      <c r="X574" s="299"/>
      <c r="Y574" s="299"/>
      <c r="Z574" s="299"/>
      <c r="AA574" s="299"/>
      <c r="AB574" s="299"/>
      <c r="AC574" s="299"/>
      <c r="AD574" s="299"/>
      <c r="AE574" s="299"/>
    </row>
    <row r="575" spans="16:31" s="297" customFormat="1" ht="11.85" customHeight="1" x14ac:dyDescent="0.2">
      <c r="P575" s="298"/>
      <c r="Q575" s="298"/>
      <c r="R575" s="299"/>
      <c r="S575" s="299"/>
      <c r="T575" s="299"/>
      <c r="U575" s="299"/>
      <c r="V575" s="299"/>
      <c r="W575" s="299"/>
      <c r="X575" s="299"/>
      <c r="Y575" s="299"/>
      <c r="Z575" s="299"/>
      <c r="AA575" s="299"/>
      <c r="AB575" s="299"/>
      <c r="AC575" s="299"/>
      <c r="AD575" s="299"/>
      <c r="AE575" s="299"/>
    </row>
    <row r="576" spans="16:31" s="297" customFormat="1" ht="11.85" customHeight="1" x14ac:dyDescent="0.2">
      <c r="P576" s="298"/>
      <c r="Q576" s="298"/>
      <c r="R576" s="299"/>
      <c r="S576" s="299"/>
      <c r="T576" s="299"/>
      <c r="U576" s="299"/>
      <c r="V576" s="299"/>
      <c r="W576" s="299"/>
      <c r="X576" s="299"/>
      <c r="Y576" s="299"/>
      <c r="Z576" s="299"/>
      <c r="AA576" s="299"/>
      <c r="AB576" s="299"/>
      <c r="AC576" s="299"/>
      <c r="AD576" s="299"/>
      <c r="AE576" s="299"/>
    </row>
    <row r="577" spans="16:31" s="297" customFormat="1" ht="11.85" customHeight="1" x14ac:dyDescent="0.2">
      <c r="P577" s="298"/>
      <c r="Q577" s="298"/>
      <c r="R577" s="299"/>
      <c r="S577" s="299"/>
      <c r="T577" s="299"/>
      <c r="U577" s="299"/>
      <c r="V577" s="299"/>
      <c r="W577" s="299"/>
      <c r="X577" s="299"/>
      <c r="Y577" s="299"/>
      <c r="Z577" s="299"/>
      <c r="AA577" s="299"/>
      <c r="AB577" s="299"/>
      <c r="AC577" s="299"/>
      <c r="AD577" s="299"/>
      <c r="AE577" s="299"/>
    </row>
    <row r="578" spans="16:31" s="297" customFormat="1" ht="11.85" customHeight="1" x14ac:dyDescent="0.2">
      <c r="P578" s="298"/>
      <c r="Q578" s="298"/>
      <c r="R578" s="299"/>
      <c r="S578" s="299"/>
      <c r="T578" s="299"/>
      <c r="U578" s="299"/>
      <c r="V578" s="299"/>
      <c r="W578" s="299"/>
      <c r="X578" s="299"/>
      <c r="Y578" s="299"/>
      <c r="Z578" s="299"/>
      <c r="AA578" s="299"/>
      <c r="AB578" s="299"/>
      <c r="AC578" s="299"/>
      <c r="AD578" s="299"/>
      <c r="AE578" s="299"/>
    </row>
    <row r="579" spans="16:31" s="297" customFormat="1" ht="11.85" customHeight="1" x14ac:dyDescent="0.2">
      <c r="P579" s="298"/>
      <c r="Q579" s="298"/>
      <c r="R579" s="299"/>
      <c r="S579" s="299"/>
      <c r="T579" s="299"/>
      <c r="U579" s="299"/>
      <c r="V579" s="299"/>
      <c r="W579" s="299"/>
      <c r="X579" s="299"/>
      <c r="Y579" s="299"/>
      <c r="Z579" s="299"/>
      <c r="AA579" s="299"/>
      <c r="AB579" s="299"/>
      <c r="AC579" s="299"/>
      <c r="AD579" s="299"/>
      <c r="AE579" s="299"/>
    </row>
    <row r="580" spans="16:31" s="297" customFormat="1" ht="11.85" customHeight="1" x14ac:dyDescent="0.2">
      <c r="P580" s="298"/>
      <c r="Q580" s="298"/>
      <c r="R580" s="299"/>
      <c r="S580" s="299"/>
      <c r="T580" s="299"/>
      <c r="U580" s="299"/>
      <c r="V580" s="299"/>
      <c r="W580" s="299"/>
      <c r="X580" s="299"/>
      <c r="Y580" s="299"/>
      <c r="Z580" s="299"/>
      <c r="AA580" s="299"/>
      <c r="AB580" s="299"/>
      <c r="AC580" s="299"/>
      <c r="AD580" s="299"/>
      <c r="AE580" s="299"/>
    </row>
    <row r="581" spans="16:31" s="297" customFormat="1" ht="11.85" customHeight="1" x14ac:dyDescent="0.2">
      <c r="P581" s="298"/>
      <c r="Q581" s="298"/>
      <c r="R581" s="299"/>
      <c r="S581" s="299"/>
      <c r="T581" s="299"/>
      <c r="U581" s="299"/>
      <c r="V581" s="299"/>
      <c r="W581" s="299"/>
      <c r="X581" s="299"/>
      <c r="Y581" s="299"/>
      <c r="Z581" s="299"/>
      <c r="AA581" s="299"/>
      <c r="AB581" s="299"/>
      <c r="AC581" s="299"/>
      <c r="AD581" s="299"/>
      <c r="AE581" s="299"/>
    </row>
    <row r="582" spans="16:31" s="297" customFormat="1" ht="11.85" customHeight="1" x14ac:dyDescent="0.2">
      <c r="P582" s="298"/>
      <c r="Q582" s="298"/>
      <c r="R582" s="299"/>
      <c r="S582" s="299"/>
      <c r="T582" s="299"/>
      <c r="U582" s="299"/>
      <c r="V582" s="299"/>
      <c r="W582" s="299"/>
      <c r="X582" s="299"/>
      <c r="Y582" s="299"/>
      <c r="Z582" s="299"/>
      <c r="AA582" s="299"/>
      <c r="AB582" s="299"/>
      <c r="AC582" s="299"/>
      <c r="AD582" s="299"/>
      <c r="AE582" s="299"/>
    </row>
    <row r="583" spans="16:31" s="297" customFormat="1" ht="11.85" customHeight="1" x14ac:dyDescent="0.2">
      <c r="P583" s="298"/>
      <c r="Q583" s="298"/>
      <c r="R583" s="299"/>
      <c r="S583" s="299"/>
      <c r="T583" s="299"/>
      <c r="U583" s="299"/>
      <c r="V583" s="299"/>
      <c r="W583" s="299"/>
      <c r="X583" s="299"/>
      <c r="Y583" s="299"/>
      <c r="Z583" s="299"/>
      <c r="AA583" s="299"/>
      <c r="AB583" s="299"/>
      <c r="AC583" s="299"/>
      <c r="AD583" s="299"/>
      <c r="AE583" s="299"/>
    </row>
    <row r="584" spans="16:31" s="297" customFormat="1" ht="11.85" customHeight="1" x14ac:dyDescent="0.2">
      <c r="P584" s="298"/>
      <c r="Q584" s="298"/>
      <c r="R584" s="299"/>
      <c r="S584" s="299"/>
      <c r="T584" s="299"/>
      <c r="U584" s="299"/>
      <c r="V584" s="299"/>
      <c r="W584" s="299"/>
      <c r="X584" s="299"/>
      <c r="Y584" s="299"/>
      <c r="Z584" s="299"/>
      <c r="AA584" s="299"/>
      <c r="AB584" s="299"/>
      <c r="AC584" s="299"/>
      <c r="AD584" s="299"/>
      <c r="AE584" s="299"/>
    </row>
    <row r="585" spans="16:31" s="297" customFormat="1" ht="11.85" customHeight="1" x14ac:dyDescent="0.2">
      <c r="P585" s="298"/>
      <c r="Q585" s="298"/>
      <c r="R585" s="299"/>
      <c r="S585" s="299"/>
      <c r="T585" s="299"/>
      <c r="U585" s="299"/>
      <c r="V585" s="299"/>
      <c r="W585" s="299"/>
      <c r="X585" s="299"/>
      <c r="Y585" s="299"/>
      <c r="Z585" s="299"/>
      <c r="AA585" s="299"/>
      <c r="AB585" s="299"/>
      <c r="AC585" s="299"/>
      <c r="AD585" s="299"/>
      <c r="AE585" s="299"/>
    </row>
    <row r="586" spans="16:31" s="297" customFormat="1" ht="11.85" customHeight="1" x14ac:dyDescent="0.2">
      <c r="P586" s="298"/>
      <c r="Q586" s="298"/>
      <c r="R586" s="299"/>
      <c r="S586" s="299"/>
      <c r="T586" s="299"/>
      <c r="U586" s="299"/>
      <c r="V586" s="299"/>
      <c r="W586" s="299"/>
      <c r="X586" s="299"/>
      <c r="Y586" s="299"/>
      <c r="Z586" s="299"/>
      <c r="AA586" s="299"/>
      <c r="AB586" s="299"/>
      <c r="AC586" s="299"/>
      <c r="AD586" s="299"/>
      <c r="AE586" s="299"/>
    </row>
    <row r="587" spans="16:31" s="297" customFormat="1" ht="11.85" customHeight="1" x14ac:dyDescent="0.2">
      <c r="P587" s="298"/>
      <c r="Q587" s="298"/>
      <c r="R587" s="299"/>
      <c r="S587" s="299"/>
      <c r="T587" s="299"/>
      <c r="U587" s="299"/>
      <c r="V587" s="299"/>
      <c r="W587" s="299"/>
      <c r="X587" s="299"/>
      <c r="Y587" s="299"/>
      <c r="Z587" s="299"/>
      <c r="AA587" s="299"/>
      <c r="AB587" s="299"/>
      <c r="AC587" s="299"/>
      <c r="AD587" s="299"/>
      <c r="AE587" s="299"/>
    </row>
    <row r="588" spans="16:31" s="297" customFormat="1" ht="11.85" customHeight="1" x14ac:dyDescent="0.2">
      <c r="P588" s="298"/>
      <c r="Q588" s="298"/>
      <c r="R588" s="299"/>
      <c r="S588" s="299"/>
      <c r="T588" s="299"/>
      <c r="U588" s="299"/>
      <c r="V588" s="299"/>
      <c r="W588" s="299"/>
      <c r="X588" s="299"/>
      <c r="Y588" s="299"/>
      <c r="Z588" s="299"/>
      <c r="AA588" s="299"/>
      <c r="AB588" s="299"/>
      <c r="AC588" s="299"/>
      <c r="AD588" s="299"/>
      <c r="AE588" s="299"/>
    </row>
    <row r="589" spans="16:31" s="297" customFormat="1" ht="11.85" customHeight="1" x14ac:dyDescent="0.2">
      <c r="P589" s="298"/>
      <c r="Q589" s="298"/>
      <c r="R589" s="299"/>
      <c r="S589" s="299"/>
      <c r="T589" s="299"/>
      <c r="U589" s="299"/>
      <c r="V589" s="299"/>
      <c r="W589" s="299"/>
      <c r="X589" s="299"/>
      <c r="Y589" s="299"/>
      <c r="Z589" s="299"/>
      <c r="AA589" s="299"/>
      <c r="AB589" s="299"/>
      <c r="AC589" s="299"/>
      <c r="AD589" s="299"/>
      <c r="AE589" s="299"/>
    </row>
    <row r="590" spans="16:31" s="297" customFormat="1" ht="11.85" customHeight="1" x14ac:dyDescent="0.2">
      <c r="P590" s="298"/>
      <c r="Q590" s="298"/>
      <c r="R590" s="299"/>
      <c r="S590" s="299"/>
      <c r="T590" s="299"/>
      <c r="U590" s="299"/>
      <c r="V590" s="299"/>
      <c r="W590" s="299"/>
      <c r="X590" s="299"/>
      <c r="Y590" s="299"/>
      <c r="Z590" s="299"/>
      <c r="AA590" s="299"/>
      <c r="AB590" s="299"/>
      <c r="AC590" s="299"/>
      <c r="AD590" s="299"/>
      <c r="AE590" s="299"/>
    </row>
    <row r="591" spans="16:31" s="297" customFormat="1" ht="11.85" customHeight="1" x14ac:dyDescent="0.2">
      <c r="P591" s="298"/>
      <c r="Q591" s="298"/>
      <c r="R591" s="299"/>
      <c r="S591" s="299"/>
      <c r="T591" s="299"/>
      <c r="U591" s="299"/>
      <c r="V591" s="299"/>
      <c r="W591" s="299"/>
      <c r="X591" s="299"/>
      <c r="Y591" s="299"/>
      <c r="Z591" s="299"/>
      <c r="AA591" s="299"/>
      <c r="AB591" s="299"/>
      <c r="AC591" s="299"/>
      <c r="AD591" s="299"/>
      <c r="AE591" s="299"/>
    </row>
    <row r="592" spans="16:31" s="297" customFormat="1" ht="11.85" customHeight="1" x14ac:dyDescent="0.2">
      <c r="P592" s="298"/>
      <c r="Q592" s="298"/>
      <c r="R592" s="299"/>
      <c r="S592" s="299"/>
      <c r="T592" s="299"/>
      <c r="U592" s="299"/>
      <c r="V592" s="299"/>
      <c r="W592" s="299"/>
      <c r="X592" s="299"/>
      <c r="Y592" s="299"/>
      <c r="Z592" s="299"/>
      <c r="AA592" s="299"/>
      <c r="AB592" s="299"/>
      <c r="AC592" s="299"/>
      <c r="AD592" s="299"/>
      <c r="AE592" s="299"/>
    </row>
    <row r="593" spans="16:31" s="297" customFormat="1" ht="11.85" customHeight="1" x14ac:dyDescent="0.2">
      <c r="P593" s="298"/>
      <c r="Q593" s="298"/>
      <c r="R593" s="299"/>
      <c r="S593" s="299"/>
      <c r="T593" s="299"/>
      <c r="U593" s="299"/>
      <c r="V593" s="299"/>
      <c r="W593" s="299"/>
      <c r="X593" s="299"/>
      <c r="Y593" s="299"/>
      <c r="Z593" s="299"/>
      <c r="AA593" s="299"/>
      <c r="AB593" s="299"/>
      <c r="AC593" s="299"/>
      <c r="AD593" s="299"/>
      <c r="AE593" s="299"/>
    </row>
    <row r="594" spans="16:31" s="297" customFormat="1" ht="11.85" customHeight="1" x14ac:dyDescent="0.2">
      <c r="P594" s="298"/>
      <c r="Q594" s="298"/>
      <c r="R594" s="299"/>
      <c r="S594" s="299"/>
      <c r="T594" s="299"/>
      <c r="U594" s="299"/>
      <c r="V594" s="299"/>
      <c r="W594" s="299"/>
      <c r="X594" s="299"/>
      <c r="Y594" s="299"/>
      <c r="Z594" s="299"/>
      <c r="AA594" s="299"/>
      <c r="AB594" s="299"/>
      <c r="AC594" s="299"/>
      <c r="AD594" s="299"/>
      <c r="AE594" s="299"/>
    </row>
    <row r="595" spans="16:31" s="297" customFormat="1" ht="11.85" customHeight="1" x14ac:dyDescent="0.2">
      <c r="P595" s="298"/>
      <c r="Q595" s="298"/>
      <c r="R595" s="299"/>
      <c r="S595" s="299"/>
      <c r="T595" s="299"/>
      <c r="U595" s="299"/>
      <c r="V595" s="299"/>
      <c r="W595" s="299"/>
      <c r="X595" s="299"/>
      <c r="Y595" s="299"/>
      <c r="Z595" s="299"/>
      <c r="AA595" s="299"/>
      <c r="AB595" s="299"/>
      <c r="AC595" s="299"/>
      <c r="AD595" s="299"/>
      <c r="AE595" s="299"/>
    </row>
    <row r="596" spans="16:31" s="297" customFormat="1" ht="11.85" customHeight="1" x14ac:dyDescent="0.2">
      <c r="P596" s="298"/>
      <c r="Q596" s="298"/>
      <c r="R596" s="299"/>
      <c r="S596" s="299"/>
      <c r="T596" s="299"/>
      <c r="U596" s="299"/>
      <c r="V596" s="299"/>
      <c r="W596" s="299"/>
      <c r="X596" s="299"/>
      <c r="Y596" s="299"/>
      <c r="Z596" s="299"/>
      <c r="AA596" s="299"/>
      <c r="AB596" s="299"/>
      <c r="AC596" s="299"/>
      <c r="AD596" s="299"/>
      <c r="AE596" s="299"/>
    </row>
    <row r="597" spans="16:31" s="297" customFormat="1" ht="11.85" customHeight="1" x14ac:dyDescent="0.2">
      <c r="P597" s="298"/>
      <c r="Q597" s="298"/>
      <c r="R597" s="299"/>
      <c r="S597" s="299"/>
      <c r="T597" s="299"/>
      <c r="U597" s="299"/>
      <c r="V597" s="299"/>
      <c r="W597" s="299"/>
      <c r="X597" s="299"/>
      <c r="Y597" s="299"/>
      <c r="Z597" s="299"/>
      <c r="AA597" s="299"/>
      <c r="AB597" s="299"/>
      <c r="AC597" s="299"/>
      <c r="AD597" s="299"/>
      <c r="AE597" s="299"/>
    </row>
    <row r="598" spans="16:31" s="297" customFormat="1" ht="11.85" customHeight="1" x14ac:dyDescent="0.2">
      <c r="P598" s="298"/>
      <c r="Q598" s="298"/>
      <c r="R598" s="299"/>
      <c r="S598" s="299"/>
      <c r="T598" s="299"/>
      <c r="U598" s="299"/>
      <c r="V598" s="299"/>
      <c r="W598" s="299"/>
      <c r="X598" s="299"/>
      <c r="Y598" s="299"/>
      <c r="Z598" s="299"/>
      <c r="AA598" s="299"/>
      <c r="AB598" s="299"/>
      <c r="AC598" s="299"/>
      <c r="AD598" s="299"/>
      <c r="AE598" s="299"/>
    </row>
    <row r="599" spans="16:31" s="297" customFormat="1" ht="11.85" customHeight="1" x14ac:dyDescent="0.2">
      <c r="P599" s="298"/>
      <c r="Q599" s="298"/>
      <c r="R599" s="299"/>
      <c r="S599" s="299"/>
      <c r="T599" s="299"/>
      <c r="U599" s="299"/>
      <c r="V599" s="299"/>
      <c r="W599" s="299"/>
      <c r="X599" s="299"/>
      <c r="Y599" s="299"/>
      <c r="Z599" s="299"/>
      <c r="AA599" s="299"/>
      <c r="AB599" s="299"/>
      <c r="AC599" s="299"/>
      <c r="AD599" s="299"/>
      <c r="AE599" s="299"/>
    </row>
    <row r="600" spans="16:31" s="297" customFormat="1" ht="11.85" customHeight="1" x14ac:dyDescent="0.2">
      <c r="P600" s="298"/>
      <c r="Q600" s="298"/>
      <c r="R600" s="299"/>
      <c r="S600" s="299"/>
      <c r="T600" s="299"/>
      <c r="U600" s="299"/>
      <c r="V600" s="299"/>
      <c r="W600" s="299"/>
      <c r="X600" s="299"/>
      <c r="Y600" s="299"/>
      <c r="Z600" s="299"/>
      <c r="AA600" s="299"/>
      <c r="AB600" s="299"/>
      <c r="AC600" s="299"/>
      <c r="AD600" s="299"/>
      <c r="AE600" s="299"/>
    </row>
    <row r="601" spans="16:31" s="297" customFormat="1" ht="11.85" customHeight="1" x14ac:dyDescent="0.2">
      <c r="P601" s="298"/>
      <c r="Q601" s="298"/>
      <c r="R601" s="299"/>
      <c r="S601" s="299"/>
      <c r="T601" s="299"/>
      <c r="U601" s="299"/>
      <c r="V601" s="299"/>
      <c r="W601" s="299"/>
      <c r="X601" s="299"/>
      <c r="Y601" s="299"/>
      <c r="Z601" s="299"/>
      <c r="AA601" s="299"/>
      <c r="AB601" s="299"/>
      <c r="AC601" s="299"/>
      <c r="AD601" s="299"/>
      <c r="AE601" s="299"/>
    </row>
    <row r="602" spans="16:31" s="297" customFormat="1" ht="11.85" customHeight="1" x14ac:dyDescent="0.2">
      <c r="P602" s="298"/>
      <c r="Q602" s="298"/>
      <c r="R602" s="299"/>
      <c r="S602" s="299"/>
      <c r="T602" s="299"/>
      <c r="U602" s="299"/>
      <c r="V602" s="299"/>
      <c r="W602" s="299"/>
      <c r="X602" s="299"/>
      <c r="Y602" s="299"/>
      <c r="Z602" s="299"/>
      <c r="AA602" s="299"/>
      <c r="AB602" s="299"/>
      <c r="AC602" s="299"/>
      <c r="AD602" s="299"/>
      <c r="AE602" s="299"/>
    </row>
    <row r="603" spans="16:31" s="297" customFormat="1" ht="11.85" customHeight="1" x14ac:dyDescent="0.2">
      <c r="P603" s="298"/>
      <c r="Q603" s="298"/>
      <c r="R603" s="299"/>
      <c r="S603" s="299"/>
      <c r="T603" s="299"/>
      <c r="U603" s="299"/>
      <c r="V603" s="299"/>
      <c r="W603" s="299"/>
      <c r="X603" s="299"/>
      <c r="Y603" s="299"/>
      <c r="Z603" s="299"/>
      <c r="AA603" s="299"/>
      <c r="AB603" s="299"/>
      <c r="AC603" s="299"/>
      <c r="AD603" s="299"/>
      <c r="AE603" s="299"/>
    </row>
    <row r="604" spans="16:31" s="297" customFormat="1" ht="11.85" customHeight="1" x14ac:dyDescent="0.2">
      <c r="P604" s="298"/>
      <c r="Q604" s="298"/>
      <c r="R604" s="299"/>
      <c r="S604" s="299"/>
      <c r="T604" s="299"/>
      <c r="U604" s="299"/>
      <c r="V604" s="299"/>
      <c r="W604" s="299"/>
      <c r="X604" s="299"/>
      <c r="Y604" s="299"/>
      <c r="Z604" s="299"/>
      <c r="AA604" s="299"/>
      <c r="AB604" s="299"/>
      <c r="AC604" s="299"/>
      <c r="AD604" s="299"/>
      <c r="AE604" s="299"/>
    </row>
    <row r="605" spans="16:31" s="297" customFormat="1" ht="11.85" customHeight="1" x14ac:dyDescent="0.2">
      <c r="P605" s="298"/>
      <c r="Q605" s="298"/>
      <c r="R605" s="299"/>
      <c r="S605" s="299"/>
      <c r="T605" s="299"/>
      <c r="U605" s="299"/>
      <c r="V605" s="299"/>
      <c r="W605" s="299"/>
      <c r="X605" s="299"/>
      <c r="Y605" s="299"/>
      <c r="Z605" s="299"/>
      <c r="AA605" s="299"/>
      <c r="AB605" s="299"/>
      <c r="AC605" s="299"/>
      <c r="AD605" s="299"/>
      <c r="AE605" s="299"/>
    </row>
    <row r="606" spans="16:31" s="297" customFormat="1" ht="11.85" customHeight="1" x14ac:dyDescent="0.2">
      <c r="P606" s="298"/>
      <c r="Q606" s="298"/>
      <c r="R606" s="299"/>
      <c r="S606" s="299"/>
      <c r="T606" s="299"/>
      <c r="U606" s="299"/>
      <c r="V606" s="299"/>
      <c r="W606" s="299"/>
      <c r="X606" s="299"/>
      <c r="Y606" s="299"/>
      <c r="Z606" s="299"/>
      <c r="AA606" s="299"/>
      <c r="AB606" s="299"/>
      <c r="AC606" s="299"/>
      <c r="AD606" s="299"/>
      <c r="AE606" s="299"/>
    </row>
    <row r="607" spans="16:31" s="297" customFormat="1" ht="11.85" customHeight="1" x14ac:dyDescent="0.2">
      <c r="P607" s="298"/>
      <c r="Q607" s="298"/>
      <c r="R607" s="299"/>
      <c r="S607" s="299"/>
      <c r="T607" s="299"/>
      <c r="U607" s="299"/>
      <c r="V607" s="299"/>
      <c r="W607" s="299"/>
      <c r="X607" s="299"/>
      <c r="Y607" s="299"/>
      <c r="Z607" s="299"/>
      <c r="AA607" s="299"/>
      <c r="AB607" s="299"/>
      <c r="AC607" s="299"/>
      <c r="AD607" s="299"/>
      <c r="AE607" s="299"/>
    </row>
    <row r="608" spans="16:31" s="297" customFormat="1" ht="11.85" customHeight="1" x14ac:dyDescent="0.2">
      <c r="P608" s="298"/>
      <c r="Q608" s="298"/>
      <c r="R608" s="299"/>
      <c r="S608" s="299"/>
      <c r="T608" s="299"/>
      <c r="U608" s="299"/>
      <c r="V608" s="299"/>
      <c r="W608" s="299"/>
      <c r="X608" s="299"/>
      <c r="Y608" s="299"/>
      <c r="Z608" s="299"/>
      <c r="AA608" s="299"/>
      <c r="AB608" s="299"/>
      <c r="AC608" s="299"/>
      <c r="AD608" s="299"/>
      <c r="AE608" s="299"/>
    </row>
    <row r="609" spans="16:31" s="297" customFormat="1" ht="11.85" customHeight="1" x14ac:dyDescent="0.2">
      <c r="P609" s="298"/>
      <c r="Q609" s="298"/>
      <c r="R609" s="299"/>
      <c r="S609" s="299"/>
      <c r="T609" s="299"/>
      <c r="U609" s="299"/>
      <c r="V609" s="299"/>
      <c r="W609" s="299"/>
      <c r="X609" s="299"/>
      <c r="Y609" s="299"/>
      <c r="Z609" s="299"/>
      <c r="AA609" s="299"/>
      <c r="AB609" s="299"/>
      <c r="AC609" s="299"/>
      <c r="AD609" s="299"/>
      <c r="AE609" s="299"/>
    </row>
    <row r="610" spans="16:31" s="297" customFormat="1" ht="11.85" customHeight="1" x14ac:dyDescent="0.2">
      <c r="P610" s="298"/>
      <c r="Q610" s="298"/>
      <c r="R610" s="299"/>
      <c r="S610" s="299"/>
      <c r="T610" s="299"/>
      <c r="U610" s="299"/>
      <c r="V610" s="299"/>
      <c r="W610" s="299"/>
      <c r="X610" s="299"/>
      <c r="Y610" s="299"/>
      <c r="Z610" s="299"/>
      <c r="AA610" s="299"/>
      <c r="AB610" s="299"/>
      <c r="AC610" s="299"/>
      <c r="AD610" s="299"/>
      <c r="AE610" s="299"/>
    </row>
    <row r="611" spans="16:31" s="297" customFormat="1" ht="11.85" customHeight="1" x14ac:dyDescent="0.2">
      <c r="P611" s="298"/>
      <c r="Q611" s="298"/>
      <c r="R611" s="299"/>
      <c r="S611" s="299"/>
      <c r="T611" s="299"/>
      <c r="U611" s="299"/>
      <c r="V611" s="299"/>
      <c r="W611" s="299"/>
      <c r="X611" s="299"/>
      <c r="Y611" s="299"/>
      <c r="Z611" s="299"/>
      <c r="AA611" s="299"/>
      <c r="AB611" s="299"/>
      <c r="AC611" s="299"/>
      <c r="AD611" s="299"/>
      <c r="AE611" s="299"/>
    </row>
    <row r="612" spans="16:31" s="297" customFormat="1" ht="11.85" customHeight="1" x14ac:dyDescent="0.2">
      <c r="P612" s="298"/>
      <c r="Q612" s="298"/>
      <c r="R612" s="299"/>
      <c r="S612" s="299"/>
      <c r="T612" s="299"/>
      <c r="U612" s="299"/>
      <c r="V612" s="299"/>
      <c r="W612" s="299"/>
      <c r="X612" s="299"/>
      <c r="Y612" s="299"/>
      <c r="Z612" s="299"/>
      <c r="AA612" s="299"/>
      <c r="AB612" s="299"/>
      <c r="AC612" s="299"/>
      <c r="AD612" s="299"/>
      <c r="AE612" s="299"/>
    </row>
    <row r="613" spans="16:31" s="297" customFormat="1" ht="11.85" customHeight="1" x14ac:dyDescent="0.2">
      <c r="P613" s="298"/>
      <c r="Q613" s="298"/>
      <c r="R613" s="299"/>
      <c r="S613" s="299"/>
      <c r="T613" s="299"/>
      <c r="U613" s="299"/>
      <c r="V613" s="299"/>
      <c r="W613" s="299"/>
      <c r="X613" s="299"/>
      <c r="Y613" s="299"/>
      <c r="Z613" s="299"/>
      <c r="AA613" s="299"/>
      <c r="AB613" s="299"/>
      <c r="AC613" s="299"/>
      <c r="AD613" s="299"/>
      <c r="AE613" s="299"/>
    </row>
    <row r="614" spans="16:31" s="297" customFormat="1" ht="11.85" customHeight="1" x14ac:dyDescent="0.2">
      <c r="P614" s="298"/>
      <c r="Q614" s="298"/>
      <c r="R614" s="299"/>
      <c r="S614" s="299"/>
      <c r="T614" s="299"/>
      <c r="U614" s="299"/>
      <c r="V614" s="299"/>
      <c r="W614" s="299"/>
      <c r="X614" s="299"/>
      <c r="Y614" s="299"/>
      <c r="Z614" s="299"/>
      <c r="AA614" s="299"/>
      <c r="AB614" s="299"/>
      <c r="AC614" s="299"/>
      <c r="AD614" s="299"/>
      <c r="AE614" s="299"/>
    </row>
    <row r="615" spans="16:31" s="297" customFormat="1" ht="11.85" customHeight="1" x14ac:dyDescent="0.2">
      <c r="P615" s="298"/>
      <c r="Q615" s="298"/>
      <c r="R615" s="299"/>
      <c r="S615" s="299"/>
      <c r="T615" s="299"/>
      <c r="U615" s="299"/>
      <c r="V615" s="299"/>
      <c r="W615" s="299"/>
      <c r="X615" s="299"/>
      <c r="Y615" s="299"/>
      <c r="Z615" s="299"/>
      <c r="AA615" s="299"/>
      <c r="AB615" s="299"/>
      <c r="AC615" s="299"/>
      <c r="AD615" s="299"/>
      <c r="AE615" s="299"/>
    </row>
    <row r="616" spans="16:31" s="297" customFormat="1" ht="11.85" customHeight="1" x14ac:dyDescent="0.2">
      <c r="P616" s="298"/>
      <c r="Q616" s="298"/>
      <c r="R616" s="299"/>
      <c r="S616" s="299"/>
      <c r="T616" s="299"/>
      <c r="U616" s="299"/>
      <c r="V616" s="299"/>
      <c r="W616" s="299"/>
      <c r="X616" s="299"/>
      <c r="Y616" s="299"/>
      <c r="Z616" s="299"/>
      <c r="AA616" s="299"/>
      <c r="AB616" s="299"/>
      <c r="AC616" s="299"/>
      <c r="AD616" s="299"/>
      <c r="AE616" s="299"/>
    </row>
    <row r="617" spans="16:31" s="297" customFormat="1" ht="11.85" customHeight="1" x14ac:dyDescent="0.2">
      <c r="P617" s="298"/>
      <c r="Q617" s="298"/>
      <c r="R617" s="299"/>
      <c r="S617" s="299"/>
      <c r="T617" s="299"/>
      <c r="U617" s="299"/>
      <c r="V617" s="299"/>
      <c r="W617" s="299"/>
      <c r="X617" s="299"/>
      <c r="Y617" s="299"/>
      <c r="Z617" s="299"/>
      <c r="AA617" s="299"/>
      <c r="AB617" s="299"/>
      <c r="AC617" s="299"/>
      <c r="AD617" s="299"/>
      <c r="AE617" s="299"/>
    </row>
    <row r="618" spans="16:31" s="297" customFormat="1" ht="11.85" customHeight="1" x14ac:dyDescent="0.2">
      <c r="P618" s="298"/>
      <c r="Q618" s="298"/>
      <c r="R618" s="299"/>
      <c r="S618" s="299"/>
      <c r="T618" s="299"/>
      <c r="U618" s="299"/>
      <c r="V618" s="299"/>
      <c r="W618" s="299"/>
      <c r="X618" s="299"/>
      <c r="Y618" s="299"/>
      <c r="Z618" s="299"/>
      <c r="AA618" s="299"/>
      <c r="AB618" s="299"/>
      <c r="AC618" s="299"/>
      <c r="AD618" s="299"/>
      <c r="AE618" s="299"/>
    </row>
    <row r="619" spans="16:31" s="297" customFormat="1" ht="11.85" customHeight="1" x14ac:dyDescent="0.2">
      <c r="P619" s="298"/>
      <c r="Q619" s="298"/>
      <c r="R619" s="299"/>
      <c r="S619" s="299"/>
      <c r="T619" s="299"/>
      <c r="U619" s="299"/>
      <c r="V619" s="299"/>
      <c r="W619" s="299"/>
      <c r="X619" s="299"/>
      <c r="Y619" s="299"/>
      <c r="Z619" s="299"/>
      <c r="AA619" s="299"/>
      <c r="AB619" s="299"/>
      <c r="AC619" s="299"/>
      <c r="AD619" s="299"/>
      <c r="AE619" s="299"/>
    </row>
    <row r="620" spans="16:31" s="297" customFormat="1" ht="11.85" customHeight="1" x14ac:dyDescent="0.2">
      <c r="P620" s="298"/>
      <c r="Q620" s="298"/>
      <c r="R620" s="299"/>
      <c r="S620" s="299"/>
      <c r="T620" s="299"/>
      <c r="U620" s="299"/>
      <c r="V620" s="299"/>
      <c r="W620" s="299"/>
      <c r="X620" s="299"/>
      <c r="Y620" s="299"/>
      <c r="Z620" s="299"/>
      <c r="AA620" s="299"/>
      <c r="AB620" s="299"/>
      <c r="AC620" s="299"/>
      <c r="AD620" s="299"/>
      <c r="AE620" s="299"/>
    </row>
    <row r="621" spans="16:31" s="297" customFormat="1" ht="11.85" customHeight="1" x14ac:dyDescent="0.2">
      <c r="P621" s="298"/>
      <c r="Q621" s="298"/>
      <c r="R621" s="299"/>
      <c r="S621" s="299"/>
      <c r="T621" s="299"/>
      <c r="U621" s="299"/>
      <c r="V621" s="299"/>
      <c r="W621" s="299"/>
      <c r="X621" s="299"/>
      <c r="Y621" s="299"/>
      <c r="Z621" s="299"/>
      <c r="AA621" s="299"/>
      <c r="AB621" s="299"/>
      <c r="AC621" s="299"/>
      <c r="AD621" s="299"/>
      <c r="AE621" s="299"/>
    </row>
    <row r="622" spans="16:31" s="297" customFormat="1" ht="11.85" customHeight="1" x14ac:dyDescent="0.2">
      <c r="P622" s="298"/>
      <c r="Q622" s="298"/>
      <c r="R622" s="299"/>
      <c r="S622" s="299"/>
      <c r="T622" s="299"/>
      <c r="U622" s="299"/>
      <c r="V622" s="299"/>
      <c r="W622" s="299"/>
      <c r="X622" s="299"/>
      <c r="Y622" s="299"/>
      <c r="Z622" s="299"/>
      <c r="AA622" s="299"/>
      <c r="AB622" s="299"/>
      <c r="AC622" s="299"/>
      <c r="AD622" s="299"/>
      <c r="AE622" s="299"/>
    </row>
    <row r="623" spans="16:31" s="297" customFormat="1" ht="11.85" customHeight="1" x14ac:dyDescent="0.2">
      <c r="P623" s="298"/>
      <c r="Q623" s="298"/>
      <c r="R623" s="299"/>
      <c r="S623" s="299"/>
      <c r="T623" s="299"/>
      <c r="U623" s="299"/>
      <c r="V623" s="299"/>
      <c r="W623" s="299"/>
      <c r="X623" s="299"/>
      <c r="Y623" s="299"/>
      <c r="Z623" s="299"/>
      <c r="AA623" s="299"/>
      <c r="AB623" s="299"/>
      <c r="AC623" s="299"/>
      <c r="AD623" s="299"/>
      <c r="AE623" s="299"/>
    </row>
    <row r="624" spans="16:31" s="297" customFormat="1" ht="11.85" customHeight="1" x14ac:dyDescent="0.2">
      <c r="P624" s="298"/>
      <c r="Q624" s="298"/>
      <c r="R624" s="299"/>
      <c r="S624" s="299"/>
      <c r="T624" s="299"/>
      <c r="U624" s="299"/>
      <c r="V624" s="299"/>
      <c r="W624" s="299"/>
      <c r="X624" s="299"/>
      <c r="Y624" s="299"/>
      <c r="Z624" s="299"/>
      <c r="AA624" s="299"/>
      <c r="AB624" s="299"/>
      <c r="AC624" s="299"/>
      <c r="AD624" s="299"/>
      <c r="AE624" s="299"/>
    </row>
    <row r="625" spans="16:31" s="297" customFormat="1" ht="11.85" customHeight="1" x14ac:dyDescent="0.2">
      <c r="P625" s="298"/>
      <c r="Q625" s="298"/>
      <c r="R625" s="299"/>
      <c r="S625" s="299"/>
      <c r="T625" s="299"/>
      <c r="U625" s="299"/>
      <c r="V625" s="299"/>
      <c r="W625" s="299"/>
      <c r="X625" s="299"/>
      <c r="Y625" s="299"/>
      <c r="Z625" s="299"/>
      <c r="AA625" s="299"/>
      <c r="AB625" s="299"/>
      <c r="AC625" s="299"/>
      <c r="AD625" s="299"/>
      <c r="AE625" s="299"/>
    </row>
    <row r="626" spans="16:31" s="297" customFormat="1" ht="11.85" customHeight="1" x14ac:dyDescent="0.2">
      <c r="P626" s="298"/>
      <c r="Q626" s="298"/>
      <c r="R626" s="299"/>
      <c r="S626" s="299"/>
      <c r="T626" s="299"/>
      <c r="U626" s="299"/>
      <c r="V626" s="299"/>
      <c r="W626" s="299"/>
      <c r="X626" s="299"/>
      <c r="Y626" s="299"/>
      <c r="Z626" s="299"/>
      <c r="AA626" s="299"/>
      <c r="AB626" s="299"/>
      <c r="AC626" s="299"/>
      <c r="AD626" s="299"/>
      <c r="AE626" s="299"/>
    </row>
    <row r="627" spans="16:31" s="297" customFormat="1" ht="11.85" customHeight="1" x14ac:dyDescent="0.2">
      <c r="P627" s="298"/>
      <c r="Q627" s="298"/>
      <c r="R627" s="299"/>
      <c r="S627" s="299"/>
      <c r="T627" s="299"/>
      <c r="U627" s="299"/>
      <c r="V627" s="299"/>
      <c r="W627" s="299"/>
      <c r="X627" s="299"/>
      <c r="Y627" s="299"/>
      <c r="Z627" s="299"/>
      <c r="AA627" s="299"/>
      <c r="AB627" s="299"/>
      <c r="AC627" s="299"/>
      <c r="AD627" s="299"/>
      <c r="AE627" s="299"/>
    </row>
    <row r="628" spans="16:31" s="297" customFormat="1" ht="11.85" customHeight="1" x14ac:dyDescent="0.2">
      <c r="P628" s="298"/>
      <c r="Q628" s="298"/>
      <c r="R628" s="299"/>
      <c r="S628" s="299"/>
      <c r="T628" s="299"/>
      <c r="U628" s="299"/>
      <c r="V628" s="299"/>
      <c r="W628" s="299"/>
      <c r="X628" s="299"/>
      <c r="Y628" s="299"/>
      <c r="Z628" s="299"/>
      <c r="AA628" s="299"/>
      <c r="AB628" s="299"/>
      <c r="AC628" s="299"/>
      <c r="AD628" s="299"/>
      <c r="AE628" s="299"/>
    </row>
    <row r="629" spans="16:31" s="297" customFormat="1" ht="11.85" customHeight="1" x14ac:dyDescent="0.2">
      <c r="P629" s="298"/>
      <c r="Q629" s="298"/>
      <c r="R629" s="299"/>
      <c r="S629" s="299"/>
      <c r="T629" s="299"/>
      <c r="U629" s="299"/>
      <c r="V629" s="299"/>
      <c r="W629" s="299"/>
      <c r="X629" s="299"/>
      <c r="Y629" s="299"/>
      <c r="Z629" s="299"/>
      <c r="AA629" s="299"/>
      <c r="AB629" s="299"/>
      <c r="AC629" s="299"/>
      <c r="AD629" s="299"/>
      <c r="AE629" s="299"/>
    </row>
    <row r="630" spans="16:31" s="297" customFormat="1" ht="11.85" customHeight="1" x14ac:dyDescent="0.2">
      <c r="P630" s="298"/>
      <c r="Q630" s="298"/>
      <c r="R630" s="299"/>
      <c r="S630" s="299"/>
      <c r="T630" s="299"/>
      <c r="U630" s="299"/>
      <c r="V630" s="299"/>
      <c r="W630" s="299"/>
      <c r="X630" s="299"/>
      <c r="Y630" s="299"/>
      <c r="Z630" s="299"/>
      <c r="AA630" s="299"/>
      <c r="AB630" s="299"/>
      <c r="AC630" s="299"/>
      <c r="AD630" s="299"/>
      <c r="AE630" s="299"/>
    </row>
    <row r="631" spans="16:31" s="297" customFormat="1" ht="11.85" customHeight="1" x14ac:dyDescent="0.2">
      <c r="P631" s="298"/>
      <c r="Q631" s="298"/>
      <c r="R631" s="299"/>
      <c r="S631" s="299"/>
      <c r="T631" s="299"/>
      <c r="U631" s="299"/>
      <c r="V631" s="299"/>
      <c r="W631" s="299"/>
      <c r="X631" s="299"/>
      <c r="Y631" s="299"/>
      <c r="Z631" s="299"/>
      <c r="AA631" s="299"/>
      <c r="AB631" s="299"/>
      <c r="AC631" s="299"/>
      <c r="AD631" s="299"/>
      <c r="AE631" s="299"/>
    </row>
    <row r="632" spans="16:31" s="297" customFormat="1" ht="11.85" customHeight="1" x14ac:dyDescent="0.2">
      <c r="P632" s="298"/>
      <c r="Q632" s="298"/>
      <c r="R632" s="299"/>
      <c r="S632" s="299"/>
      <c r="T632" s="299"/>
      <c r="U632" s="299"/>
      <c r="V632" s="299"/>
      <c r="W632" s="299"/>
      <c r="X632" s="299"/>
      <c r="Y632" s="299"/>
      <c r="Z632" s="299"/>
      <c r="AA632" s="299"/>
      <c r="AB632" s="299"/>
      <c r="AC632" s="299"/>
      <c r="AD632" s="299"/>
      <c r="AE632" s="299"/>
    </row>
    <row r="633" spans="16:31" s="297" customFormat="1" ht="11.85" customHeight="1" x14ac:dyDescent="0.2">
      <c r="P633" s="298"/>
      <c r="Q633" s="298"/>
      <c r="R633" s="299"/>
      <c r="S633" s="299"/>
      <c r="T633" s="299"/>
      <c r="U633" s="299"/>
      <c r="V633" s="299"/>
      <c r="W633" s="299"/>
      <c r="X633" s="299"/>
      <c r="Y633" s="299"/>
      <c r="Z633" s="299"/>
      <c r="AA633" s="299"/>
      <c r="AB633" s="299"/>
      <c r="AC633" s="299"/>
      <c r="AD633" s="299"/>
      <c r="AE633" s="299"/>
    </row>
    <row r="634" spans="16:31" s="297" customFormat="1" ht="11.85" customHeight="1" x14ac:dyDescent="0.2">
      <c r="P634" s="298"/>
      <c r="Q634" s="298"/>
      <c r="R634" s="299"/>
      <c r="S634" s="299"/>
      <c r="T634" s="299"/>
      <c r="U634" s="299"/>
      <c r="V634" s="299"/>
      <c r="W634" s="299"/>
      <c r="X634" s="299"/>
      <c r="Y634" s="299"/>
      <c r="Z634" s="299"/>
      <c r="AA634" s="299"/>
      <c r="AB634" s="299"/>
      <c r="AC634" s="299"/>
      <c r="AD634" s="299"/>
      <c r="AE634" s="299"/>
    </row>
    <row r="635" spans="16:31" s="297" customFormat="1" ht="11.85" customHeight="1" x14ac:dyDescent="0.2">
      <c r="P635" s="298"/>
      <c r="Q635" s="298"/>
      <c r="R635" s="299"/>
      <c r="S635" s="299"/>
      <c r="T635" s="299"/>
      <c r="U635" s="299"/>
      <c r="V635" s="299"/>
      <c r="W635" s="299"/>
      <c r="X635" s="299"/>
      <c r="Y635" s="299"/>
      <c r="Z635" s="299"/>
      <c r="AA635" s="299"/>
      <c r="AB635" s="299"/>
      <c r="AC635" s="299"/>
      <c r="AD635" s="299"/>
      <c r="AE635" s="299"/>
    </row>
    <row r="636" spans="16:31" s="297" customFormat="1" ht="11.85" customHeight="1" x14ac:dyDescent="0.2">
      <c r="P636" s="298"/>
      <c r="Q636" s="298"/>
      <c r="R636" s="299"/>
      <c r="S636" s="299"/>
      <c r="T636" s="299"/>
      <c r="U636" s="299"/>
      <c r="V636" s="299"/>
      <c r="W636" s="299"/>
      <c r="X636" s="299"/>
      <c r="Y636" s="299"/>
      <c r="Z636" s="299"/>
      <c r="AA636" s="299"/>
      <c r="AB636" s="299"/>
      <c r="AC636" s="299"/>
      <c r="AD636" s="299"/>
      <c r="AE636" s="299"/>
    </row>
    <row r="637" spans="16:31" s="297" customFormat="1" ht="11.85" customHeight="1" x14ac:dyDescent="0.2">
      <c r="P637" s="298"/>
      <c r="Q637" s="298"/>
      <c r="R637" s="299"/>
      <c r="S637" s="299"/>
      <c r="T637" s="299"/>
      <c r="U637" s="299"/>
      <c r="V637" s="299"/>
      <c r="W637" s="299"/>
      <c r="X637" s="299"/>
      <c r="Y637" s="299"/>
      <c r="Z637" s="299"/>
      <c r="AA637" s="299"/>
      <c r="AB637" s="299"/>
      <c r="AC637" s="299"/>
      <c r="AD637" s="299"/>
      <c r="AE637" s="299"/>
    </row>
    <row r="638" spans="16:31" s="297" customFormat="1" ht="11.85" customHeight="1" x14ac:dyDescent="0.2">
      <c r="P638" s="298"/>
      <c r="Q638" s="298"/>
      <c r="R638" s="299"/>
      <c r="S638" s="299"/>
      <c r="T638" s="299"/>
      <c r="U638" s="299"/>
      <c r="V638" s="299"/>
      <c r="W638" s="299"/>
      <c r="X638" s="299"/>
      <c r="Y638" s="299"/>
      <c r="Z638" s="299"/>
      <c r="AA638" s="299"/>
      <c r="AB638" s="299"/>
      <c r="AC638" s="299"/>
      <c r="AD638" s="299"/>
      <c r="AE638" s="299"/>
    </row>
    <row r="639" spans="16:31" s="297" customFormat="1" ht="11.85" customHeight="1" x14ac:dyDescent="0.2">
      <c r="P639" s="298"/>
      <c r="Q639" s="298"/>
      <c r="R639" s="299"/>
      <c r="S639" s="299"/>
      <c r="T639" s="299"/>
      <c r="U639" s="299"/>
      <c r="V639" s="299"/>
      <c r="W639" s="299"/>
      <c r="X639" s="299"/>
      <c r="Y639" s="299"/>
      <c r="Z639" s="299"/>
      <c r="AA639" s="299"/>
      <c r="AB639" s="299"/>
      <c r="AC639" s="299"/>
      <c r="AD639" s="299"/>
      <c r="AE639" s="299"/>
    </row>
    <row r="640" spans="16:31" s="297" customFormat="1" ht="11.85" customHeight="1" x14ac:dyDescent="0.2">
      <c r="P640" s="298"/>
      <c r="Q640" s="298"/>
      <c r="R640" s="299"/>
      <c r="S640" s="299"/>
      <c r="T640" s="299"/>
      <c r="U640" s="299"/>
      <c r="V640" s="299"/>
      <c r="W640" s="299"/>
      <c r="X640" s="299"/>
      <c r="Y640" s="299"/>
      <c r="Z640" s="299"/>
      <c r="AA640" s="299"/>
      <c r="AB640" s="299"/>
      <c r="AC640" s="299"/>
      <c r="AD640" s="299"/>
      <c r="AE640" s="299"/>
    </row>
    <row r="641" spans="16:31" s="297" customFormat="1" ht="11.85" customHeight="1" x14ac:dyDescent="0.2">
      <c r="P641" s="298"/>
      <c r="Q641" s="298"/>
      <c r="R641" s="299"/>
      <c r="S641" s="299"/>
      <c r="T641" s="299"/>
      <c r="U641" s="299"/>
      <c r="V641" s="299"/>
      <c r="W641" s="299"/>
      <c r="X641" s="299"/>
      <c r="Y641" s="299"/>
      <c r="Z641" s="299"/>
      <c r="AA641" s="299"/>
      <c r="AB641" s="299"/>
      <c r="AC641" s="299"/>
      <c r="AD641" s="299"/>
      <c r="AE641" s="299"/>
    </row>
    <row r="642" spans="16:31" s="297" customFormat="1" ht="11.85" customHeight="1" x14ac:dyDescent="0.2">
      <c r="P642" s="298"/>
      <c r="Q642" s="298"/>
      <c r="R642" s="299"/>
      <c r="S642" s="299"/>
      <c r="T642" s="299"/>
      <c r="U642" s="299"/>
      <c r="V642" s="299"/>
      <c r="W642" s="299"/>
      <c r="X642" s="299"/>
      <c r="Y642" s="299"/>
      <c r="Z642" s="299"/>
      <c r="AA642" s="299"/>
      <c r="AB642" s="299"/>
      <c r="AC642" s="299"/>
      <c r="AD642" s="299"/>
      <c r="AE642" s="299"/>
    </row>
    <row r="643" spans="16:31" s="297" customFormat="1" ht="11.85" customHeight="1" x14ac:dyDescent="0.2">
      <c r="P643" s="298"/>
      <c r="Q643" s="298"/>
      <c r="R643" s="299"/>
      <c r="S643" s="299"/>
      <c r="T643" s="299"/>
      <c r="U643" s="299"/>
      <c r="V643" s="299"/>
      <c r="W643" s="299"/>
      <c r="X643" s="299"/>
      <c r="Y643" s="299"/>
      <c r="Z643" s="299"/>
      <c r="AA643" s="299"/>
      <c r="AB643" s="299"/>
      <c r="AC643" s="299"/>
      <c r="AD643" s="299"/>
      <c r="AE643" s="299"/>
    </row>
    <row r="644" spans="16:31" s="297" customFormat="1" ht="11.85" customHeight="1" x14ac:dyDescent="0.2">
      <c r="P644" s="298"/>
      <c r="Q644" s="298"/>
      <c r="R644" s="299"/>
      <c r="S644" s="299"/>
      <c r="T644" s="299"/>
      <c r="U644" s="299"/>
      <c r="V644" s="299"/>
      <c r="W644" s="299"/>
      <c r="X644" s="299"/>
      <c r="Y644" s="299"/>
      <c r="Z644" s="299"/>
      <c r="AA644" s="299"/>
      <c r="AB644" s="299"/>
      <c r="AC644" s="299"/>
      <c r="AD644" s="299"/>
      <c r="AE644" s="299"/>
    </row>
    <row r="645" spans="16:31" s="297" customFormat="1" ht="11.85" customHeight="1" x14ac:dyDescent="0.2">
      <c r="P645" s="298"/>
      <c r="Q645" s="298"/>
      <c r="R645" s="299"/>
      <c r="S645" s="299"/>
      <c r="T645" s="299"/>
      <c r="U645" s="299"/>
      <c r="V645" s="299"/>
      <c r="W645" s="299"/>
      <c r="X645" s="299"/>
      <c r="Y645" s="299"/>
      <c r="Z645" s="299"/>
      <c r="AA645" s="299"/>
      <c r="AB645" s="299"/>
      <c r="AC645" s="299"/>
      <c r="AD645" s="299"/>
      <c r="AE645" s="299"/>
    </row>
    <row r="646" spans="16:31" s="297" customFormat="1" ht="11.85" customHeight="1" x14ac:dyDescent="0.2">
      <c r="P646" s="298"/>
      <c r="Q646" s="298"/>
      <c r="R646" s="299"/>
      <c r="S646" s="299"/>
      <c r="T646" s="299"/>
      <c r="U646" s="299"/>
      <c r="V646" s="299"/>
      <c r="W646" s="299"/>
      <c r="X646" s="299"/>
      <c r="Y646" s="299"/>
      <c r="Z646" s="299"/>
      <c r="AA646" s="299"/>
      <c r="AB646" s="299"/>
      <c r="AC646" s="299"/>
      <c r="AD646" s="299"/>
      <c r="AE646" s="299"/>
    </row>
    <row r="647" spans="16:31" s="297" customFormat="1" ht="11.85" customHeight="1" x14ac:dyDescent="0.2">
      <c r="P647" s="298"/>
      <c r="Q647" s="298"/>
      <c r="R647" s="299"/>
      <c r="S647" s="299"/>
      <c r="T647" s="299"/>
      <c r="U647" s="299"/>
      <c r="V647" s="299"/>
      <c r="W647" s="299"/>
      <c r="X647" s="299"/>
      <c r="Y647" s="299"/>
      <c r="Z647" s="299"/>
      <c r="AA647" s="299"/>
      <c r="AB647" s="299"/>
      <c r="AC647" s="299"/>
      <c r="AD647" s="299"/>
      <c r="AE647" s="299"/>
    </row>
    <row r="648" spans="16:31" s="297" customFormat="1" ht="11.85" customHeight="1" x14ac:dyDescent="0.2">
      <c r="P648" s="298"/>
      <c r="Q648" s="298"/>
      <c r="R648" s="299"/>
      <c r="S648" s="299"/>
      <c r="T648" s="299"/>
      <c r="U648" s="299"/>
      <c r="V648" s="299"/>
      <c r="W648" s="299"/>
      <c r="X648" s="299"/>
      <c r="Y648" s="299"/>
      <c r="Z648" s="299"/>
      <c r="AA648" s="299"/>
      <c r="AB648" s="299"/>
      <c r="AC648" s="299"/>
      <c r="AD648" s="299"/>
      <c r="AE648" s="299"/>
    </row>
    <row r="649" spans="16:31" s="297" customFormat="1" ht="11.85" customHeight="1" x14ac:dyDescent="0.2">
      <c r="P649" s="298"/>
      <c r="Q649" s="298"/>
      <c r="R649" s="299"/>
      <c r="S649" s="299"/>
      <c r="T649" s="299"/>
      <c r="U649" s="299"/>
      <c r="V649" s="299"/>
      <c r="W649" s="299"/>
      <c r="X649" s="299"/>
      <c r="Y649" s="299"/>
      <c r="Z649" s="299"/>
      <c r="AA649" s="299"/>
      <c r="AB649" s="299"/>
      <c r="AC649" s="299"/>
      <c r="AD649" s="299"/>
      <c r="AE649" s="299"/>
    </row>
    <row r="650" spans="16:31" s="297" customFormat="1" ht="11.85" customHeight="1" x14ac:dyDescent="0.2">
      <c r="P650" s="298"/>
      <c r="Q650" s="298"/>
      <c r="R650" s="299"/>
      <c r="S650" s="299"/>
      <c r="T650" s="299"/>
      <c r="U650" s="299"/>
      <c r="V650" s="299"/>
      <c r="W650" s="299"/>
      <c r="X650" s="299"/>
      <c r="Y650" s="299"/>
      <c r="Z650" s="299"/>
      <c r="AA650" s="299"/>
      <c r="AB650" s="299"/>
      <c r="AC650" s="299"/>
      <c r="AD650" s="299"/>
      <c r="AE650" s="299"/>
    </row>
    <row r="651" spans="16:31" s="297" customFormat="1" ht="11.85" customHeight="1" x14ac:dyDescent="0.2">
      <c r="P651" s="298"/>
      <c r="Q651" s="298"/>
      <c r="R651" s="299"/>
      <c r="S651" s="299"/>
      <c r="T651" s="299"/>
      <c r="U651" s="299"/>
      <c r="V651" s="299"/>
      <c r="W651" s="299"/>
      <c r="X651" s="299"/>
      <c r="Y651" s="299"/>
      <c r="Z651" s="299"/>
      <c r="AA651" s="299"/>
      <c r="AB651" s="299"/>
      <c r="AC651" s="299"/>
      <c r="AD651" s="299"/>
      <c r="AE651" s="299"/>
    </row>
    <row r="652" spans="16:31" s="297" customFormat="1" ht="11.85" customHeight="1" x14ac:dyDescent="0.2">
      <c r="P652" s="298"/>
      <c r="Q652" s="298"/>
      <c r="R652" s="299"/>
      <c r="S652" s="299"/>
      <c r="T652" s="299"/>
      <c r="U652" s="299"/>
      <c r="V652" s="299"/>
      <c r="W652" s="299"/>
      <c r="X652" s="299"/>
      <c r="Y652" s="299"/>
      <c r="Z652" s="299"/>
      <c r="AA652" s="299"/>
      <c r="AB652" s="299"/>
      <c r="AC652" s="299"/>
      <c r="AD652" s="299"/>
      <c r="AE652" s="299"/>
    </row>
    <row r="653" spans="16:31" s="297" customFormat="1" ht="11.85" customHeight="1" x14ac:dyDescent="0.2">
      <c r="P653" s="298"/>
      <c r="Q653" s="298"/>
      <c r="R653" s="299"/>
      <c r="S653" s="299"/>
      <c r="T653" s="299"/>
      <c r="U653" s="299"/>
      <c r="V653" s="299"/>
      <c r="W653" s="299"/>
      <c r="X653" s="299"/>
      <c r="Y653" s="299"/>
      <c r="Z653" s="299"/>
      <c r="AA653" s="299"/>
      <c r="AB653" s="299"/>
      <c r="AC653" s="299"/>
      <c r="AD653" s="299"/>
      <c r="AE653" s="299"/>
    </row>
    <row r="654" spans="16:31" s="297" customFormat="1" ht="11.85" customHeight="1" x14ac:dyDescent="0.2">
      <c r="P654" s="298"/>
      <c r="Q654" s="298"/>
      <c r="R654" s="299"/>
      <c r="S654" s="299"/>
      <c r="T654" s="299"/>
      <c r="U654" s="299"/>
      <c r="V654" s="299"/>
      <c r="W654" s="299"/>
      <c r="X654" s="299"/>
      <c r="Y654" s="299"/>
      <c r="Z654" s="299"/>
      <c r="AA654" s="299"/>
      <c r="AB654" s="299"/>
      <c r="AC654" s="299"/>
      <c r="AD654" s="299"/>
      <c r="AE654" s="299"/>
    </row>
    <row r="655" spans="16:31" s="297" customFormat="1" ht="11.85" customHeight="1" x14ac:dyDescent="0.2">
      <c r="P655" s="298"/>
      <c r="Q655" s="298"/>
      <c r="R655" s="299"/>
      <c r="S655" s="299"/>
      <c r="T655" s="299"/>
      <c r="U655" s="299"/>
      <c r="V655" s="299"/>
      <c r="W655" s="299"/>
      <c r="X655" s="299"/>
      <c r="Y655" s="299"/>
      <c r="Z655" s="299"/>
      <c r="AA655" s="299"/>
      <c r="AB655" s="299"/>
      <c r="AC655" s="299"/>
      <c r="AD655" s="299"/>
      <c r="AE655" s="299"/>
    </row>
    <row r="656" spans="16:31" s="297" customFormat="1" ht="11.85" customHeight="1" x14ac:dyDescent="0.2">
      <c r="P656" s="298"/>
      <c r="Q656" s="298"/>
      <c r="R656" s="299"/>
      <c r="S656" s="299"/>
      <c r="T656" s="299"/>
      <c r="U656" s="299"/>
      <c r="V656" s="299"/>
      <c r="W656" s="299"/>
      <c r="X656" s="299"/>
      <c r="Y656" s="299"/>
      <c r="Z656" s="299"/>
      <c r="AA656" s="299"/>
      <c r="AB656" s="299"/>
      <c r="AC656" s="299"/>
      <c r="AD656" s="299"/>
      <c r="AE656" s="299"/>
    </row>
    <row r="657" spans="16:31" s="297" customFormat="1" ht="11.85" customHeight="1" x14ac:dyDescent="0.2">
      <c r="P657" s="298"/>
      <c r="Q657" s="298"/>
      <c r="R657" s="299"/>
      <c r="S657" s="299"/>
      <c r="T657" s="299"/>
      <c r="U657" s="299"/>
      <c r="V657" s="299"/>
      <c r="W657" s="299"/>
      <c r="X657" s="299"/>
      <c r="Y657" s="299"/>
      <c r="Z657" s="299"/>
      <c r="AA657" s="299"/>
      <c r="AB657" s="299"/>
      <c r="AC657" s="299"/>
      <c r="AD657" s="299"/>
      <c r="AE657" s="299"/>
    </row>
    <row r="658" spans="16:31" s="297" customFormat="1" ht="11.85" customHeight="1" x14ac:dyDescent="0.2">
      <c r="P658" s="298"/>
      <c r="Q658" s="298"/>
      <c r="R658" s="299"/>
      <c r="S658" s="299"/>
      <c r="T658" s="299"/>
      <c r="U658" s="299"/>
      <c r="V658" s="299"/>
      <c r="W658" s="299"/>
      <c r="X658" s="299"/>
      <c r="Y658" s="299"/>
      <c r="Z658" s="299"/>
      <c r="AA658" s="299"/>
      <c r="AB658" s="299"/>
      <c r="AC658" s="299"/>
      <c r="AD658" s="299"/>
      <c r="AE658" s="299"/>
    </row>
    <row r="659" spans="16:31" s="297" customFormat="1" ht="11.85" customHeight="1" x14ac:dyDescent="0.2">
      <c r="P659" s="298"/>
      <c r="Q659" s="298"/>
      <c r="R659" s="299"/>
      <c r="S659" s="299"/>
      <c r="T659" s="299"/>
      <c r="U659" s="299"/>
      <c r="V659" s="299"/>
      <c r="W659" s="299"/>
      <c r="X659" s="299"/>
      <c r="Y659" s="299"/>
      <c r="Z659" s="299"/>
      <c r="AA659" s="299"/>
      <c r="AB659" s="299"/>
      <c r="AC659" s="299"/>
      <c r="AD659" s="299"/>
      <c r="AE659" s="299"/>
    </row>
    <row r="660" spans="16:31" s="297" customFormat="1" ht="11.85" customHeight="1" x14ac:dyDescent="0.2">
      <c r="P660" s="298"/>
      <c r="Q660" s="298"/>
      <c r="R660" s="299"/>
      <c r="S660" s="299"/>
      <c r="T660" s="299"/>
      <c r="U660" s="299"/>
      <c r="V660" s="299"/>
      <c r="W660" s="299"/>
      <c r="X660" s="299"/>
      <c r="Y660" s="299"/>
      <c r="Z660" s="299"/>
      <c r="AA660" s="299"/>
      <c r="AB660" s="299"/>
      <c r="AC660" s="299"/>
      <c r="AD660" s="299"/>
      <c r="AE660" s="299"/>
    </row>
    <row r="661" spans="16:31" s="297" customFormat="1" ht="11.85" customHeight="1" x14ac:dyDescent="0.2">
      <c r="P661" s="298"/>
      <c r="Q661" s="298"/>
      <c r="R661" s="299"/>
      <c r="S661" s="299"/>
      <c r="T661" s="299"/>
      <c r="U661" s="299"/>
      <c r="V661" s="299"/>
      <c r="W661" s="299"/>
      <c r="X661" s="299"/>
      <c r="Y661" s="299"/>
      <c r="Z661" s="299"/>
      <c r="AA661" s="299"/>
      <c r="AB661" s="299"/>
      <c r="AC661" s="299"/>
      <c r="AD661" s="299"/>
      <c r="AE661" s="299"/>
    </row>
    <row r="662" spans="16:31" s="297" customFormat="1" ht="11.85" customHeight="1" x14ac:dyDescent="0.2">
      <c r="P662" s="298"/>
      <c r="Q662" s="298"/>
      <c r="R662" s="299"/>
      <c r="S662" s="299"/>
      <c r="T662" s="299"/>
      <c r="U662" s="299"/>
      <c r="V662" s="299"/>
      <c r="W662" s="299"/>
      <c r="X662" s="299"/>
      <c r="Y662" s="299"/>
      <c r="Z662" s="299"/>
      <c r="AA662" s="299"/>
      <c r="AB662" s="299"/>
      <c r="AC662" s="299"/>
      <c r="AD662" s="299"/>
      <c r="AE662" s="299"/>
    </row>
    <row r="663" spans="16:31" s="297" customFormat="1" ht="11.85" customHeight="1" x14ac:dyDescent="0.2">
      <c r="P663" s="298"/>
      <c r="Q663" s="298"/>
      <c r="R663" s="299"/>
      <c r="S663" s="299"/>
      <c r="T663" s="299"/>
      <c r="U663" s="299"/>
      <c r="V663" s="299"/>
      <c r="W663" s="299"/>
      <c r="X663" s="299"/>
      <c r="Y663" s="299"/>
      <c r="Z663" s="299"/>
      <c r="AA663" s="299"/>
      <c r="AB663" s="299"/>
      <c r="AC663" s="299"/>
      <c r="AD663" s="299"/>
      <c r="AE663" s="299"/>
    </row>
    <row r="664" spans="16:31" s="297" customFormat="1" ht="11.85" customHeight="1" x14ac:dyDescent="0.2">
      <c r="P664" s="298"/>
      <c r="Q664" s="298"/>
      <c r="R664" s="299"/>
      <c r="S664" s="299"/>
      <c r="T664" s="299"/>
      <c r="U664" s="299"/>
      <c r="V664" s="299"/>
      <c r="W664" s="299"/>
      <c r="X664" s="299"/>
      <c r="Y664" s="299"/>
      <c r="Z664" s="299"/>
      <c r="AA664" s="299"/>
      <c r="AB664" s="299"/>
      <c r="AC664" s="299"/>
      <c r="AD664" s="299"/>
      <c r="AE664" s="299"/>
    </row>
    <row r="665" spans="16:31" s="297" customFormat="1" ht="11.85" customHeight="1" x14ac:dyDescent="0.2">
      <c r="P665" s="298"/>
      <c r="Q665" s="298"/>
      <c r="R665" s="299"/>
      <c r="S665" s="299"/>
      <c r="T665" s="299"/>
      <c r="U665" s="299"/>
      <c r="V665" s="299"/>
      <c r="W665" s="299"/>
      <c r="X665" s="299"/>
      <c r="Y665" s="299"/>
      <c r="Z665" s="299"/>
      <c r="AA665" s="299"/>
      <c r="AB665" s="299"/>
      <c r="AC665" s="299"/>
      <c r="AD665" s="299"/>
      <c r="AE665" s="299"/>
    </row>
    <row r="666" spans="16:31" s="297" customFormat="1" ht="11.85" customHeight="1" x14ac:dyDescent="0.2">
      <c r="P666" s="298"/>
      <c r="Q666" s="298"/>
      <c r="R666" s="299"/>
      <c r="S666" s="299"/>
      <c r="T666" s="299"/>
      <c r="U666" s="299"/>
      <c r="V666" s="299"/>
      <c r="W666" s="299"/>
      <c r="X666" s="299"/>
      <c r="Y666" s="299"/>
      <c r="Z666" s="299"/>
      <c r="AA666" s="299"/>
      <c r="AB666" s="299"/>
      <c r="AC666" s="299"/>
      <c r="AD666" s="299"/>
      <c r="AE666" s="299"/>
    </row>
    <row r="667" spans="16:31" s="297" customFormat="1" ht="11.85" customHeight="1" x14ac:dyDescent="0.2">
      <c r="P667" s="298"/>
      <c r="Q667" s="298"/>
      <c r="R667" s="299"/>
      <c r="S667" s="299"/>
      <c r="T667" s="299"/>
      <c r="U667" s="299"/>
      <c r="V667" s="299"/>
      <c r="W667" s="299"/>
      <c r="X667" s="299"/>
      <c r="Y667" s="299"/>
      <c r="Z667" s="299"/>
      <c r="AA667" s="299"/>
      <c r="AB667" s="299"/>
      <c r="AC667" s="299"/>
      <c r="AD667" s="299"/>
      <c r="AE667" s="299"/>
    </row>
    <row r="668" spans="16:31" s="297" customFormat="1" ht="11.85" customHeight="1" x14ac:dyDescent="0.2">
      <c r="P668" s="298"/>
      <c r="Q668" s="298"/>
      <c r="R668" s="299"/>
      <c r="S668" s="299"/>
      <c r="T668" s="299"/>
      <c r="U668" s="299"/>
      <c r="V668" s="299"/>
      <c r="W668" s="299"/>
      <c r="X668" s="299"/>
      <c r="Y668" s="299"/>
      <c r="Z668" s="299"/>
      <c r="AA668" s="299"/>
      <c r="AB668" s="299"/>
      <c r="AC668" s="299"/>
      <c r="AD668" s="299"/>
      <c r="AE668" s="299"/>
    </row>
    <row r="669" spans="16:31" s="297" customFormat="1" ht="11.85" customHeight="1" x14ac:dyDescent="0.2">
      <c r="P669" s="298"/>
      <c r="Q669" s="298"/>
      <c r="R669" s="299"/>
      <c r="S669" s="299"/>
      <c r="T669" s="299"/>
      <c r="U669" s="299"/>
      <c r="V669" s="299"/>
      <c r="W669" s="299"/>
      <c r="X669" s="299"/>
      <c r="Y669" s="299"/>
      <c r="Z669" s="299"/>
      <c r="AA669" s="299"/>
      <c r="AB669" s="299"/>
      <c r="AC669" s="299"/>
      <c r="AD669" s="299"/>
      <c r="AE669" s="299"/>
    </row>
    <row r="670" spans="16:31" s="297" customFormat="1" ht="11.85" customHeight="1" x14ac:dyDescent="0.2">
      <c r="P670" s="298"/>
      <c r="Q670" s="298"/>
      <c r="R670" s="299"/>
      <c r="S670" s="299"/>
      <c r="T670" s="299"/>
      <c r="U670" s="299"/>
      <c r="V670" s="299"/>
      <c r="W670" s="299"/>
      <c r="X670" s="299"/>
      <c r="Y670" s="299"/>
      <c r="Z670" s="299"/>
      <c r="AA670" s="299"/>
      <c r="AB670" s="299"/>
      <c r="AC670" s="299"/>
      <c r="AD670" s="299"/>
      <c r="AE670" s="299"/>
    </row>
    <row r="671" spans="16:31" s="297" customFormat="1" ht="11.85" customHeight="1" x14ac:dyDescent="0.2">
      <c r="P671" s="298"/>
      <c r="Q671" s="298"/>
      <c r="R671" s="299"/>
      <c r="S671" s="299"/>
      <c r="T671" s="299"/>
      <c r="U671" s="299"/>
      <c r="V671" s="299"/>
      <c r="W671" s="299"/>
      <c r="X671" s="299"/>
      <c r="Y671" s="299"/>
      <c r="Z671" s="299"/>
      <c r="AA671" s="299"/>
      <c r="AB671" s="299"/>
      <c r="AC671" s="299"/>
      <c r="AD671" s="299"/>
      <c r="AE671" s="299"/>
    </row>
    <row r="672" spans="16:31" s="297" customFormat="1" ht="11.85" customHeight="1" x14ac:dyDescent="0.2">
      <c r="P672" s="298"/>
      <c r="Q672" s="298"/>
      <c r="R672" s="299"/>
      <c r="S672" s="299"/>
      <c r="T672" s="299"/>
      <c r="U672" s="299"/>
      <c r="V672" s="299"/>
      <c r="W672" s="299"/>
      <c r="X672" s="299"/>
      <c r="Y672" s="299"/>
      <c r="Z672" s="299"/>
      <c r="AA672" s="299"/>
      <c r="AB672" s="299"/>
      <c r="AC672" s="299"/>
      <c r="AD672" s="299"/>
      <c r="AE672" s="299"/>
    </row>
    <row r="673" spans="16:31" s="297" customFormat="1" ht="11.85" customHeight="1" x14ac:dyDescent="0.2">
      <c r="P673" s="298"/>
      <c r="Q673" s="298"/>
      <c r="R673" s="299"/>
      <c r="S673" s="299"/>
      <c r="T673" s="299"/>
      <c r="U673" s="299"/>
      <c r="V673" s="299"/>
      <c r="W673" s="299"/>
      <c r="X673" s="299"/>
      <c r="Y673" s="299"/>
      <c r="Z673" s="299"/>
      <c r="AA673" s="299"/>
      <c r="AB673" s="299"/>
      <c r="AC673" s="299"/>
      <c r="AD673" s="299"/>
      <c r="AE673" s="299"/>
    </row>
    <row r="674" spans="16:31" s="297" customFormat="1" ht="11.85" customHeight="1" x14ac:dyDescent="0.2">
      <c r="P674" s="298"/>
      <c r="Q674" s="298"/>
      <c r="R674" s="299"/>
      <c r="S674" s="299"/>
      <c r="T674" s="299"/>
      <c r="U674" s="299"/>
      <c r="V674" s="299"/>
      <c r="W674" s="299"/>
      <c r="X674" s="299"/>
      <c r="Y674" s="299"/>
      <c r="Z674" s="299"/>
      <c r="AA674" s="299"/>
      <c r="AB674" s="299"/>
      <c r="AC674" s="299"/>
      <c r="AD674" s="299"/>
      <c r="AE674" s="299"/>
    </row>
    <row r="675" spans="16:31" s="297" customFormat="1" ht="11.85" customHeight="1" x14ac:dyDescent="0.2">
      <c r="P675" s="298"/>
      <c r="Q675" s="298"/>
      <c r="R675" s="299"/>
      <c r="S675" s="299"/>
      <c r="T675" s="299"/>
      <c r="U675" s="299"/>
      <c r="V675" s="299"/>
      <c r="W675" s="299"/>
      <c r="X675" s="299"/>
      <c r="Y675" s="299"/>
      <c r="Z675" s="299"/>
      <c r="AA675" s="299"/>
      <c r="AB675" s="299"/>
      <c r="AC675" s="299"/>
      <c r="AD675" s="299"/>
      <c r="AE675" s="299"/>
    </row>
  </sheetData>
  <sheetProtection algorithmName="SHA-512" hashValue="glnmVFqDOmJAgMXKrgsW4OC/JcE0AbKxjCCiM8HylHSOIUgZD4+kUMbwLuNTK+mvhiMJCxZT8x8+exG9Zeu4jg==" saltValue="0tTUmnnYKz5TBLnLYZRkrA==" spinCount="100000" sheet="1" selectLockedCells="1"/>
  <protectedRanges>
    <protectedRange sqref="C9:E15" name="Top of tab1"/>
    <protectedRange sqref="K80 E80:E81 I72:K78 I70:I71 K70:K71 E70:E71 I22:K68 E72:F78 I80:I81 G70:G78 G80:G81 E22:G68" name="Adult tickets"/>
  </protectedRanges>
  <sortState xmlns:xlrd2="http://schemas.microsoft.com/office/spreadsheetml/2017/richdata2" ref="V21:V32">
    <sortCondition ref="V21"/>
  </sortState>
  <dataConsolidate/>
  <mergeCells count="54">
    <mergeCell ref="A137:C137"/>
    <mergeCell ref="A135:C135"/>
    <mergeCell ref="A127:C127"/>
    <mergeCell ref="I127:K127"/>
    <mergeCell ref="I128:K128"/>
    <mergeCell ref="I129:K129"/>
    <mergeCell ref="A130:E130"/>
    <mergeCell ref="I130:K130"/>
    <mergeCell ref="K135:M135"/>
    <mergeCell ref="A132:C132"/>
    <mergeCell ref="I138:M138"/>
    <mergeCell ref="I137:M137"/>
    <mergeCell ref="A133:C133"/>
    <mergeCell ref="A122:C122"/>
    <mergeCell ref="A123:C123"/>
    <mergeCell ref="A124:C124"/>
    <mergeCell ref="I124:K124"/>
    <mergeCell ref="A125:C125"/>
    <mergeCell ref="I125:K125"/>
    <mergeCell ref="H131:J131"/>
    <mergeCell ref="A126:C126"/>
    <mergeCell ref="I126:K126"/>
    <mergeCell ref="H133:J133"/>
    <mergeCell ref="A138:C138"/>
    <mergeCell ref="A134:C134"/>
    <mergeCell ref="A136:C136"/>
    <mergeCell ref="H11:I11"/>
    <mergeCell ref="A118:C118"/>
    <mergeCell ref="A119:C119"/>
    <mergeCell ref="A120:C120"/>
    <mergeCell ref="A121:C121"/>
    <mergeCell ref="A91:O91"/>
    <mergeCell ref="A115:C115"/>
    <mergeCell ref="A116:C116"/>
    <mergeCell ref="A117:C117"/>
    <mergeCell ref="A17:Q17"/>
    <mergeCell ref="A114:E114"/>
    <mergeCell ref="I114:M114"/>
    <mergeCell ref="A3:C3"/>
    <mergeCell ref="C5:E5"/>
    <mergeCell ref="J11:L11"/>
    <mergeCell ref="C15:E15"/>
    <mergeCell ref="G82:I82"/>
    <mergeCell ref="C13:E13"/>
    <mergeCell ref="C11:E11"/>
    <mergeCell ref="J9:L9"/>
    <mergeCell ref="C6:M6"/>
    <mergeCell ref="D3:G3"/>
    <mergeCell ref="F5:K5"/>
    <mergeCell ref="I3:N3"/>
    <mergeCell ref="C9:E9"/>
    <mergeCell ref="H13:I13"/>
    <mergeCell ref="H9:I9"/>
    <mergeCell ref="J13:L13"/>
  </mergeCells>
  <phoneticPr fontId="0" type="noConversion"/>
  <dataValidations count="8">
    <dataValidation type="list" allowBlank="1" showInputMessage="1" showErrorMessage="1" errorTitle="Select from the drop-down list" error="Please select either l, ll, lll or lV from the drop-down list." sqref="J11:L11" xr:uid="{00000000-0002-0000-0000-000000000000}">
      <formula1>V16:V19</formula1>
    </dataValidation>
    <dataValidation type="list" allowBlank="1" showInputMessage="1" showErrorMessage="1" sqref="C5:E5" xr:uid="{00000000-0002-0000-0000-000001000000}">
      <formula1>T5:T11</formula1>
    </dataValidation>
    <dataValidation type="list" allowBlank="1" showInputMessage="1" showErrorMessage="1" sqref="A72 A50 A54 A52 A58 A56 A62 A60 A70 A66 A68 A64 A24 A80 A76 A78 A74 A22 A28 A26 A32 A30 A36 A34 A40 A38 A44 A42 A48 A46" xr:uid="{00000000-0002-0000-0000-000002000000}">
      <formula1>$T$76:$T$77</formula1>
    </dataValidation>
    <dataValidation type="list" allowBlank="1" showInputMessage="1" showErrorMessage="1" sqref="C70:C72 C50 C54 C52 C58 C56 C62 C60 C66 C68 C64 C24 C80:C81 C76 C78 C74 C22 C28 C26 C32 C30 C36 C34 C40 C38 C44 C42 C48 C46" xr:uid="{00000000-0002-0000-0000-000003000000}">
      <formula1>$T$79:$T$80</formula1>
    </dataValidation>
    <dataValidation type="list" allowBlank="1" showInputMessage="1" showErrorMessage="1" errorTitle="Select from the drop-down list" error="Please select the ticket color from the drop-down list provided." sqref="E70:E72 E50 E54 E52 E58 E56 E62 E60 E66 E68 E64 E24 E80:E81 E76 E78 E74 E22 E28 E26 E32 E30 E36 E34 E40 E38 E44 E42 E48 E46" xr:uid="{00000000-0002-0000-0000-000004000000}">
      <formula1>$V$76:$V$88</formula1>
    </dataValidation>
    <dataValidation type="list" allowBlank="1" showInputMessage="1" showErrorMessage="1" errorTitle="Select from the drop-down list" error="Please select either l, ll, lll or lV from the drop-down list." sqref="J13:L13" xr:uid="{00000000-0002-0000-0000-000005000000}">
      <formula1>$T$21:$T$22</formula1>
    </dataValidation>
    <dataValidation type="list" allowBlank="1" showInputMessage="1" showErrorMessage="1" sqref="C9:E9" xr:uid="{00000000-0002-0000-0000-000006000000}">
      <formula1>$T$12:$T$20</formula1>
    </dataValidation>
    <dataValidation type="list" allowBlank="1" showInputMessage="1" showErrorMessage="1" sqref="J9:L9" xr:uid="{00000000-0002-0000-0000-000007000000}">
      <formula1>$V$12:$V$14</formula1>
    </dataValidation>
  </dataValidations>
  <pageMargins left="0.5" right="0.25" top="0.25" bottom="0.25" header="0.25" footer="0"/>
  <pageSetup scale="61" orientation="portrait" r:id="rId1"/>
  <headerFooter alignWithMargins="0">
    <oddHeader xml:space="preserve">&amp;R </oddHeader>
    <oddFooter xml:space="preserve">&amp;RRevised:  &amp;D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82"/>
  <sheetViews>
    <sheetView workbookViewId="0"/>
  </sheetViews>
  <sheetFormatPr defaultColWidth="8.6640625" defaultRowHeight="15" x14ac:dyDescent="0.2"/>
  <cols>
    <col min="1" max="1" width="15.6640625" customWidth="1"/>
    <col min="2" max="2" width="1.6640625" customWidth="1"/>
    <col min="3" max="3" width="17.6640625" customWidth="1"/>
    <col min="4" max="4" width="1.6640625" customWidth="1"/>
    <col min="5" max="5" width="15.6640625" customWidth="1"/>
    <col min="6" max="6" width="1.6640625" customWidth="1"/>
    <col min="7" max="7" width="15.6640625" customWidth="1"/>
    <col min="8" max="8" width="1.6640625" customWidth="1"/>
    <col min="9" max="9" width="15.6640625" customWidth="1"/>
    <col min="10" max="10" width="1.6640625" customWidth="1"/>
    <col min="11" max="11" width="15.6640625" customWidth="1"/>
    <col min="12" max="12" width="1.6640625" customWidth="1"/>
    <col min="13" max="13" width="15.6640625" customWidth="1"/>
    <col min="14" max="14" width="1.6640625" customWidth="1"/>
    <col min="15" max="15" width="15.6640625" customWidth="1"/>
    <col min="16" max="16" width="1.6640625" customWidth="1"/>
    <col min="17" max="17" width="15.6640625" customWidth="1"/>
    <col min="18" max="18" width="1.6640625" customWidth="1"/>
    <col min="19" max="19" width="15.6640625" customWidth="1"/>
    <col min="20" max="20" width="0.6640625" customWidth="1"/>
    <col min="21" max="21" width="13.33203125" customWidth="1"/>
  </cols>
  <sheetData>
    <row r="1" spans="1:27" s="3" customFormat="1" x14ac:dyDescent="0.2">
      <c r="L1" s="118"/>
    </row>
    <row r="2" spans="1:27" s="3" customFormat="1" ht="18" x14ac:dyDescent="0.2">
      <c r="A2" s="319" t="s">
        <v>90</v>
      </c>
      <c r="B2" s="320"/>
      <c r="C2" s="320"/>
      <c r="D2" s="335" t="s">
        <v>89</v>
      </c>
      <c r="E2" s="336"/>
      <c r="F2" s="336"/>
      <c r="G2" s="336"/>
      <c r="H2" s="84"/>
      <c r="I2" s="339" t="s">
        <v>76</v>
      </c>
      <c r="J2" s="340"/>
      <c r="K2" s="340"/>
      <c r="L2" s="340"/>
      <c r="M2" s="340"/>
      <c r="N2" s="340"/>
    </row>
    <row r="3" spans="1:27" s="3" customFormat="1" x14ac:dyDescent="0.2">
      <c r="A3" s="89"/>
      <c r="B3" s="89"/>
      <c r="C3" s="89"/>
      <c r="D3" s="89"/>
      <c r="E3" s="89"/>
      <c r="F3" s="89"/>
      <c r="G3" s="89"/>
      <c r="H3" s="89"/>
      <c r="I3" s="89"/>
      <c r="L3" s="118"/>
    </row>
    <row r="4" spans="1:27" s="3" customFormat="1" ht="15.75" thickBot="1" x14ac:dyDescent="0.25">
      <c r="I4" s="20"/>
      <c r="L4" s="118"/>
    </row>
    <row r="5" spans="1:27" s="3" customFormat="1" ht="36" customHeight="1" x14ac:dyDescent="0.4">
      <c r="B5" s="371" t="str">
        <f>CONCATENATE(+Worksheet!C5," ",+Worksheet!F5)</f>
        <v>NORTHEAST District Athletic Board</v>
      </c>
      <c r="C5" s="372"/>
      <c r="D5" s="372"/>
      <c r="E5" s="372"/>
      <c r="F5" s="372"/>
      <c r="G5" s="372"/>
      <c r="H5" s="372"/>
      <c r="I5" s="373"/>
      <c r="J5" s="96"/>
      <c r="K5" s="96"/>
      <c r="L5" s="119"/>
    </row>
    <row r="6" spans="1:27" s="3" customFormat="1" ht="18.75" customHeight="1" thickBot="1" x14ac:dyDescent="0.3">
      <c r="A6" s="85"/>
      <c r="B6" s="332" t="str">
        <f>+Worksheet!C6</f>
        <v>SPRING  - Tournament Financial Report</v>
      </c>
      <c r="C6" s="333"/>
      <c r="D6" s="333"/>
      <c r="E6" s="333"/>
      <c r="F6" s="333"/>
      <c r="G6" s="333"/>
      <c r="H6" s="333"/>
      <c r="I6" s="334"/>
      <c r="J6" s="31"/>
      <c r="K6" s="31"/>
      <c r="L6" s="120"/>
    </row>
    <row r="7" spans="1:27" s="5" customFormat="1" x14ac:dyDescent="0.2">
      <c r="A7" s="10"/>
      <c r="B7" s="10"/>
      <c r="C7" s="10"/>
      <c r="D7" s="10"/>
      <c r="E7" s="10"/>
      <c r="F7" s="10"/>
      <c r="G7" s="10"/>
      <c r="H7" s="10"/>
      <c r="I7" s="10"/>
      <c r="J7" s="10"/>
      <c r="K7" s="10"/>
      <c r="L7" s="121"/>
    </row>
    <row r="8" spans="1:27" s="3" customFormat="1" x14ac:dyDescent="0.2">
      <c r="A8" s="367" t="s">
        <v>73</v>
      </c>
      <c r="B8" s="368"/>
      <c r="C8" s="368"/>
      <c r="D8" s="368"/>
      <c r="E8" s="368"/>
      <c r="F8" s="368"/>
      <c r="G8" s="368"/>
      <c r="H8" s="368"/>
      <c r="I8" s="369"/>
      <c r="L8" s="118"/>
    </row>
    <row r="9" spans="1:27" s="3" customFormat="1" ht="9.75" customHeight="1" x14ac:dyDescent="0.35">
      <c r="A9" s="61"/>
      <c r="B9" s="62"/>
      <c r="C9" s="62"/>
      <c r="D9" s="62"/>
      <c r="E9" s="62"/>
      <c r="F9" s="62"/>
      <c r="G9" s="62"/>
      <c r="H9" s="62"/>
      <c r="I9" s="62"/>
      <c r="L9" s="118"/>
    </row>
    <row r="10" spans="1:27" s="5" customFormat="1" ht="18" x14ac:dyDescent="0.25">
      <c r="A10" s="38" t="s">
        <v>18</v>
      </c>
      <c r="B10" s="370" t="str">
        <f>IF(Worksheet!C9&gt;"", Worksheet!C9, "")</f>
        <v>TRACK</v>
      </c>
      <c r="C10" s="370"/>
      <c r="D10" s="63"/>
      <c r="G10" s="38" t="s">
        <v>65</v>
      </c>
      <c r="H10" s="58"/>
      <c r="I10" s="82" t="str">
        <f>IF(Worksheet!J9&gt;"", Worksheet!J9, "")</f>
        <v/>
      </c>
      <c r="L10" s="118"/>
    </row>
    <row r="11" spans="1:27" s="5" customFormat="1" ht="18" x14ac:dyDescent="0.25">
      <c r="A11" s="58"/>
      <c r="B11" s="58"/>
      <c r="C11" s="58"/>
      <c r="D11" s="58"/>
      <c r="E11" s="58"/>
      <c r="F11" s="58"/>
      <c r="G11" s="58"/>
      <c r="H11" s="58"/>
      <c r="I11" s="65"/>
      <c r="J11" s="4"/>
      <c r="K11" s="4"/>
      <c r="L11" s="118"/>
    </row>
    <row r="12" spans="1:27" s="5" customFormat="1" ht="18" x14ac:dyDescent="0.25">
      <c r="A12" s="38" t="s">
        <v>29</v>
      </c>
      <c r="B12" s="370" t="str">
        <f>IF(Worksheet!C11&gt;"", Worksheet!C11, "")</f>
        <v/>
      </c>
      <c r="C12" s="370"/>
      <c r="D12" s="58"/>
      <c r="E12" s="58"/>
      <c r="F12" s="58"/>
      <c r="G12" s="38" t="s">
        <v>19</v>
      </c>
      <c r="H12"/>
      <c r="I12" s="34" t="str">
        <f>IF(Worksheet!$J$11&gt;"", Worksheet!$J$11,"")</f>
        <v/>
      </c>
      <c r="L12" s="118"/>
    </row>
    <row r="13" spans="1:27" s="5" customFormat="1" x14ac:dyDescent="0.2">
      <c r="A13" s="66"/>
      <c r="B13" s="67"/>
      <c r="C13" s="67"/>
      <c r="D13" s="58"/>
      <c r="E13" s="58"/>
      <c r="F13" s="58"/>
      <c r="G13"/>
      <c r="H13"/>
      <c r="I13"/>
      <c r="L13" s="118"/>
    </row>
    <row r="14" spans="1:27" s="5" customFormat="1" ht="18" x14ac:dyDescent="0.25">
      <c r="A14" s="38" t="s">
        <v>127</v>
      </c>
      <c r="B14" s="374" t="str">
        <f>IF(Worksheet!C15&gt;0, Worksheet!C15, "")</f>
        <v/>
      </c>
      <c r="C14" s="374"/>
      <c r="D14" s="374"/>
      <c r="E14" s="374"/>
      <c r="F14" s="58"/>
      <c r="G14" s="38" t="s">
        <v>136</v>
      </c>
      <c r="H14"/>
      <c r="I14" s="214" t="str">
        <f>IF(Worksheet!$J$13&gt;"", Worksheet!$J$13,"")</f>
        <v/>
      </c>
      <c r="L14" s="118"/>
    </row>
    <row r="16" spans="1:27" s="1" customFormat="1" ht="19.5" customHeight="1" x14ac:dyDescent="0.25">
      <c r="A16" s="395" t="s">
        <v>135</v>
      </c>
      <c r="B16" s="396"/>
      <c r="C16" s="396"/>
      <c r="D16" s="396"/>
      <c r="E16" s="396"/>
      <c r="F16" s="396"/>
      <c r="G16" s="396"/>
      <c r="H16" s="396"/>
      <c r="I16" s="396"/>
      <c r="J16"/>
      <c r="K16" s="375" t="s">
        <v>152</v>
      </c>
      <c r="L16" s="376"/>
      <c r="M16" s="376"/>
      <c r="N16" s="376"/>
      <c r="O16" s="376"/>
      <c r="P16" s="376"/>
      <c r="Q16" s="376"/>
      <c r="R16" s="376"/>
      <c r="S16" s="376"/>
      <c r="T16" s="376"/>
      <c r="U16" s="376"/>
      <c r="V16" s="126"/>
      <c r="W16" s="123"/>
      <c r="X16" s="123"/>
      <c r="Y16" s="123"/>
      <c r="Z16" s="123"/>
      <c r="AA16" s="123"/>
    </row>
    <row r="17" spans="1:28" s="1" customFormat="1" ht="18" customHeight="1" x14ac:dyDescent="0.25">
      <c r="A17" s="393" t="s">
        <v>140</v>
      </c>
      <c r="B17" s="394"/>
      <c r="C17" s="394"/>
      <c r="D17" s="394"/>
      <c r="E17" s="394"/>
      <c r="F17" s="394"/>
      <c r="G17" s="394"/>
      <c r="H17" s="394"/>
      <c r="I17" s="213">
        <f>COUNTA(C20:C47)*(IF(+Worksheet!J13="Sectional",+Worksheet!X6,Worksheet!X7))</f>
        <v>0</v>
      </c>
      <c r="J17" s="103"/>
      <c r="K17" s="65" t="s">
        <v>141</v>
      </c>
      <c r="L17" s="20"/>
      <c r="M17" s="20"/>
      <c r="N17" s="43"/>
      <c r="O17" s="128"/>
      <c r="P17" s="43"/>
      <c r="Q17" s="239"/>
      <c r="R17" s="128"/>
      <c r="S17" s="128"/>
      <c r="T17" s="218"/>
      <c r="U17" s="219"/>
      <c r="V17" s="126"/>
      <c r="W17" s="123"/>
      <c r="X17" s="123"/>
      <c r="Y17" s="123"/>
      <c r="Z17" s="123"/>
      <c r="AA17" s="123"/>
    </row>
    <row r="18" spans="1:28" s="1" customFormat="1" ht="18" customHeight="1" x14ac:dyDescent="0.25">
      <c r="A18" s="27"/>
      <c r="B18" s="27"/>
      <c r="C18" s="27"/>
      <c r="D18" s="36"/>
      <c r="E18" s="36"/>
      <c r="F18" s="36"/>
      <c r="G18" s="36"/>
      <c r="H18" s="36"/>
      <c r="I18" s="43"/>
      <c r="J18" s="36"/>
      <c r="K18" s="65" t="s">
        <v>142</v>
      </c>
      <c r="L18" s="43"/>
      <c r="M18" s="43"/>
      <c r="N18" s="43"/>
      <c r="O18" s="43"/>
      <c r="P18" s="43"/>
      <c r="Q18" s="43"/>
      <c r="R18" s="220"/>
      <c r="S18" s="20"/>
      <c r="T18" s="218"/>
      <c r="U18" s="43"/>
      <c r="V18" s="127"/>
      <c r="W18" s="124"/>
      <c r="X18" s="124"/>
      <c r="Y18" s="124"/>
      <c r="Z18" s="124"/>
      <c r="AA18" s="124"/>
      <c r="AB18" s="92"/>
    </row>
    <row r="19" spans="1:28" s="1" customFormat="1" ht="18" customHeight="1" thickBot="1" x14ac:dyDescent="0.3">
      <c r="A19" s="106" t="s">
        <v>11</v>
      </c>
      <c r="B19" s="106"/>
      <c r="C19" s="106" t="s">
        <v>12</v>
      </c>
      <c r="D19" s="106"/>
      <c r="E19" s="106" t="s">
        <v>47</v>
      </c>
      <c r="F19" s="106"/>
      <c r="G19" s="106" t="s">
        <v>131</v>
      </c>
      <c r="H19" s="20"/>
      <c r="I19" s="43"/>
      <c r="J19" s="36"/>
      <c r="K19" s="65"/>
      <c r="L19" s="43"/>
      <c r="M19" s="377"/>
      <c r="N19" s="378"/>
      <c r="O19" s="378"/>
      <c r="P19" s="378"/>
      <c r="Q19" s="378"/>
      <c r="R19" s="220"/>
      <c r="S19" s="20"/>
      <c r="T19" s="218"/>
      <c r="U19" s="43"/>
      <c r="V19" s="127"/>
      <c r="W19" s="124"/>
      <c r="X19" s="124"/>
      <c r="Y19" s="124"/>
      <c r="Z19" s="124"/>
      <c r="AA19" s="124"/>
      <c r="AB19" s="92"/>
    </row>
    <row r="20" spans="1:28" s="1" customFormat="1" ht="18" customHeight="1" x14ac:dyDescent="0.25">
      <c r="A20" s="110"/>
      <c r="B20" s="27"/>
      <c r="C20" s="110"/>
      <c r="D20" s="20"/>
      <c r="E20" s="111"/>
      <c r="F20" s="20"/>
      <c r="G20" s="111"/>
      <c r="H20" s="20"/>
      <c r="I20" s="43"/>
      <c r="J20" s="36"/>
      <c r="K20" s="221" t="s">
        <v>143</v>
      </c>
      <c r="L20" s="218"/>
      <c r="M20" s="43"/>
      <c r="N20" s="43"/>
      <c r="O20" s="43"/>
      <c r="P20" s="43"/>
      <c r="Q20" s="43"/>
      <c r="R20" s="43"/>
      <c r="S20" s="43"/>
      <c r="T20" s="43"/>
      <c r="U20" s="222"/>
      <c r="V20" s="126"/>
      <c r="W20" s="123"/>
      <c r="X20" s="123"/>
      <c r="Y20" s="123"/>
      <c r="Z20" s="123"/>
      <c r="AA20" s="123"/>
    </row>
    <row r="21" spans="1:28" s="1" customFormat="1" ht="18" customHeight="1" x14ac:dyDescent="0.25">
      <c r="A21" s="110"/>
      <c r="B21" s="27"/>
      <c r="C21" s="110"/>
      <c r="D21" s="20"/>
      <c r="E21" s="111"/>
      <c r="F21" s="20"/>
      <c r="G21" s="111"/>
      <c r="H21" s="20"/>
      <c r="I21" s="43"/>
      <c r="J21" s="36"/>
      <c r="K21" s="51" t="s">
        <v>5</v>
      </c>
      <c r="L21" s="43"/>
      <c r="M21" s="51" t="s">
        <v>144</v>
      </c>
      <c r="N21" s="51"/>
      <c r="O21" s="51" t="s">
        <v>145</v>
      </c>
      <c r="P21" s="43"/>
      <c r="Q21" s="51" t="s">
        <v>7</v>
      </c>
      <c r="R21" s="43"/>
      <c r="S21" s="51" t="s">
        <v>9</v>
      </c>
      <c r="T21" s="43"/>
      <c r="U21" s="222"/>
      <c r="V21" s="126"/>
      <c r="W21" s="123"/>
      <c r="X21" s="123"/>
      <c r="Y21" s="123"/>
      <c r="Z21" s="123"/>
      <c r="AA21" s="123"/>
    </row>
    <row r="22" spans="1:28" s="1" customFormat="1" ht="18" customHeight="1" thickBot="1" x14ac:dyDescent="0.3">
      <c r="A22" s="110"/>
      <c r="B22" s="27"/>
      <c r="C22" s="110"/>
      <c r="D22" s="20"/>
      <c r="E22" s="111"/>
      <c r="F22" s="20"/>
      <c r="G22" s="111"/>
      <c r="H22" s="20"/>
      <c r="I22" s="43"/>
      <c r="J22" s="36"/>
      <c r="K22" s="223" t="s">
        <v>6</v>
      </c>
      <c r="L22" s="223"/>
      <c r="M22" s="223" t="s">
        <v>146</v>
      </c>
      <c r="N22" s="223"/>
      <c r="O22" s="223" t="s">
        <v>146</v>
      </c>
      <c r="P22" s="224"/>
      <c r="Q22" s="223" t="s">
        <v>8</v>
      </c>
      <c r="R22" s="224"/>
      <c r="S22" s="223" t="s">
        <v>5</v>
      </c>
      <c r="T22" s="224"/>
      <c r="U22" s="223" t="s">
        <v>10</v>
      </c>
      <c r="V22" s="126"/>
      <c r="W22" s="123"/>
      <c r="X22" s="123"/>
      <c r="Y22" s="123"/>
      <c r="Z22" s="123"/>
      <c r="AA22" s="123"/>
    </row>
    <row r="23" spans="1:28" s="1" customFormat="1" ht="18" customHeight="1" x14ac:dyDescent="0.25">
      <c r="A23" s="110"/>
      <c r="B23" s="27"/>
      <c r="C23" s="110"/>
      <c r="D23" s="20"/>
      <c r="E23" s="111"/>
      <c r="F23" s="20"/>
      <c r="G23" s="111"/>
      <c r="H23" s="20"/>
      <c r="I23" s="43"/>
      <c r="J23" s="36"/>
      <c r="K23" s="233"/>
      <c r="L23" s="43"/>
      <c r="M23" s="233"/>
      <c r="N23" s="43"/>
      <c r="O23" s="233"/>
      <c r="P23" s="43"/>
      <c r="Q23" s="225" t="str">
        <f t="shared" ref="Q23:Q25" si="0">IF(AND(O23="",M23=""),"",IF(M23="",+O23,IF(O23="",+M23,+O23-M23+1)))</f>
        <v/>
      </c>
      <c r="R23" s="43"/>
      <c r="S23" s="235" t="s">
        <v>99</v>
      </c>
      <c r="T23" s="43"/>
      <c r="U23" s="226" t="str">
        <f t="shared" ref="U23:U25" si="1">IF(Q23="","$",Q23*S23)</f>
        <v>$</v>
      </c>
      <c r="V23" s="126"/>
      <c r="W23" s="123"/>
      <c r="X23" s="123"/>
      <c r="Y23" s="123"/>
      <c r="Z23" s="123"/>
      <c r="AA23" s="123"/>
    </row>
    <row r="24" spans="1:28" s="1" customFormat="1" ht="18" customHeight="1" x14ac:dyDescent="0.25">
      <c r="A24" s="110"/>
      <c r="B24" s="27"/>
      <c r="C24" s="110"/>
      <c r="D24" s="20"/>
      <c r="E24" s="111"/>
      <c r="F24" s="20"/>
      <c r="G24" s="111"/>
      <c r="H24" s="20"/>
      <c r="I24" s="43"/>
      <c r="J24" s="36"/>
      <c r="K24" s="233"/>
      <c r="L24" s="43"/>
      <c r="M24" s="233"/>
      <c r="N24" s="43"/>
      <c r="O24" s="233"/>
      <c r="P24" s="43"/>
      <c r="Q24" s="225" t="str">
        <f t="shared" si="0"/>
        <v/>
      </c>
      <c r="R24" s="43"/>
      <c r="S24" s="235" t="s">
        <v>99</v>
      </c>
      <c r="T24" s="43"/>
      <c r="U24" s="227" t="str">
        <f t="shared" si="1"/>
        <v>$</v>
      </c>
      <c r="V24" s="126"/>
      <c r="W24" s="123"/>
      <c r="X24" s="123"/>
      <c r="Y24" s="123"/>
      <c r="Z24" s="123"/>
      <c r="AA24" s="123"/>
    </row>
    <row r="25" spans="1:28" s="1" customFormat="1" ht="18" customHeight="1" x14ac:dyDescent="0.25">
      <c r="A25" s="110"/>
      <c r="B25" s="27"/>
      <c r="C25" s="110"/>
      <c r="D25" s="20"/>
      <c r="E25" s="111"/>
      <c r="F25" s="20"/>
      <c r="G25" s="111"/>
      <c r="H25" s="20"/>
      <c r="I25" s="43"/>
      <c r="J25" s="36"/>
      <c r="K25" s="234"/>
      <c r="L25" s="43"/>
      <c r="M25" s="234"/>
      <c r="N25" s="43"/>
      <c r="O25" s="234"/>
      <c r="P25" s="43"/>
      <c r="Q25" s="225" t="str">
        <f t="shared" si="0"/>
        <v/>
      </c>
      <c r="R25" s="43"/>
      <c r="S25" s="236" t="s">
        <v>99</v>
      </c>
      <c r="T25" s="43"/>
      <c r="U25" s="227" t="str">
        <f t="shared" si="1"/>
        <v>$</v>
      </c>
      <c r="V25" s="126"/>
      <c r="W25" s="123"/>
      <c r="X25" s="123"/>
      <c r="Y25" s="123"/>
      <c r="Z25" s="123"/>
      <c r="AA25" s="123"/>
    </row>
    <row r="26" spans="1:28" s="1" customFormat="1" ht="18" customHeight="1" x14ac:dyDescent="0.25">
      <c r="A26" s="110"/>
      <c r="B26" s="27"/>
      <c r="C26" s="110"/>
      <c r="D26" s="20"/>
      <c r="E26" s="111"/>
      <c r="F26" s="20"/>
      <c r="G26" s="111"/>
      <c r="H26" s="20"/>
      <c r="I26" s="43"/>
      <c r="J26" s="36"/>
      <c r="K26" s="43"/>
      <c r="L26" s="43"/>
      <c r="M26" s="43"/>
      <c r="N26" s="43"/>
      <c r="O26" s="43" t="s">
        <v>98</v>
      </c>
      <c r="P26" s="43"/>
      <c r="Q26" s="228" t="str">
        <f>IF(+Q17="YES",SUM(Q23:Q25),"")</f>
        <v/>
      </c>
      <c r="R26" s="43"/>
      <c r="S26" s="43"/>
      <c r="T26" s="43"/>
      <c r="U26" s="229" t="str">
        <f>IF(+Q17="yes",SUM(U23:U25),"$")</f>
        <v>$</v>
      </c>
      <c r="V26" s="126"/>
      <c r="W26" s="123"/>
      <c r="X26" s="123"/>
      <c r="Y26" s="123"/>
      <c r="Z26" s="123"/>
      <c r="AA26" s="123"/>
    </row>
    <row r="27" spans="1:28" s="1" customFormat="1" ht="18" customHeight="1" x14ac:dyDescent="0.25">
      <c r="A27" s="110"/>
      <c r="B27" s="27"/>
      <c r="C27" s="110"/>
      <c r="D27" s="20"/>
      <c r="E27" s="111"/>
      <c r="F27" s="20"/>
      <c r="G27" s="111"/>
      <c r="H27" s="20"/>
      <c r="I27" s="43"/>
      <c r="J27" s="36"/>
      <c r="K27" s="43"/>
      <c r="L27" s="43"/>
      <c r="M27" s="43"/>
      <c r="N27" s="43"/>
      <c r="O27" s="43"/>
      <c r="P27" s="43"/>
      <c r="Q27" s="43"/>
      <c r="R27" s="43"/>
      <c r="S27" s="43"/>
      <c r="T27" s="43"/>
      <c r="U27" s="43"/>
      <c r="V27" s="126"/>
      <c r="W27" s="123"/>
      <c r="X27" s="123"/>
      <c r="Y27" s="123"/>
      <c r="Z27" s="123"/>
      <c r="AA27" s="123"/>
    </row>
    <row r="28" spans="1:28" s="1" customFormat="1" ht="18" customHeight="1" x14ac:dyDescent="0.25">
      <c r="A28" s="110"/>
      <c r="B28" s="27"/>
      <c r="C28" s="110"/>
      <c r="D28" s="20"/>
      <c r="E28" s="111"/>
      <c r="F28" s="20"/>
      <c r="G28" s="111"/>
      <c r="H28" s="20"/>
      <c r="I28" s="43"/>
      <c r="J28" s="36"/>
      <c r="K28" s="221" t="s">
        <v>2</v>
      </c>
      <c r="L28" s="43"/>
      <c r="M28" s="43"/>
      <c r="N28" s="43"/>
      <c r="O28" s="43"/>
      <c r="P28" s="43"/>
      <c r="Q28" s="43"/>
      <c r="R28" s="43"/>
      <c r="S28" s="43"/>
      <c r="T28" s="43"/>
      <c r="U28" s="43"/>
      <c r="V28" s="126"/>
      <c r="W28" s="123"/>
      <c r="X28" s="123"/>
      <c r="Y28" s="123"/>
      <c r="Z28" s="123"/>
      <c r="AA28" s="123"/>
    </row>
    <row r="29" spans="1:28" s="1" customFormat="1" ht="18" customHeight="1" x14ac:dyDescent="0.25">
      <c r="A29" s="110"/>
      <c r="B29" s="27"/>
      <c r="C29" s="110"/>
      <c r="D29" s="20"/>
      <c r="E29" s="111"/>
      <c r="F29" s="20"/>
      <c r="G29" s="111"/>
      <c r="H29" s="20"/>
      <c r="I29" s="43"/>
      <c r="J29" s="36"/>
      <c r="K29" s="43" t="s">
        <v>147</v>
      </c>
      <c r="L29" s="43"/>
      <c r="M29" s="43"/>
      <c r="N29" s="43"/>
      <c r="O29" s="43"/>
      <c r="P29" s="43"/>
      <c r="Q29" s="43"/>
      <c r="R29" s="43"/>
      <c r="S29" s="230">
        <v>0.5</v>
      </c>
      <c r="T29" s="230"/>
      <c r="U29" s="231" t="str">
        <f>IF($U$26="$","$",ROUND(+$U$26*$S29,2))</f>
        <v>$</v>
      </c>
      <c r="V29" s="126"/>
      <c r="W29" s="123"/>
      <c r="X29" s="123"/>
      <c r="Y29" s="123"/>
      <c r="Z29" s="123"/>
      <c r="AA29" s="123"/>
    </row>
    <row r="30" spans="1:28" s="1" customFormat="1" ht="18" customHeight="1" x14ac:dyDescent="0.25">
      <c r="A30" s="110"/>
      <c r="B30" s="27"/>
      <c r="C30" s="110"/>
      <c r="D30" s="20"/>
      <c r="E30" s="111"/>
      <c r="F30" s="20"/>
      <c r="G30" s="111"/>
      <c r="H30" s="20"/>
      <c r="I30" s="43"/>
      <c r="J30" s="36"/>
      <c r="K30" s="43" t="s">
        <v>148</v>
      </c>
      <c r="L30" s="43"/>
      <c r="M30" s="43"/>
      <c r="N30" s="43"/>
      <c r="O30" s="43"/>
      <c r="P30" s="43"/>
      <c r="Q30" s="43"/>
      <c r="R30" s="43"/>
      <c r="S30" s="230">
        <v>0.25</v>
      </c>
      <c r="T30" s="230"/>
      <c r="U30" s="231" t="str">
        <f>IF($U$26="$","$",ROUND(+$U$26*$S30,2))</f>
        <v>$</v>
      </c>
      <c r="V30" s="126"/>
      <c r="W30" s="123"/>
      <c r="X30" s="123"/>
      <c r="Y30" s="123"/>
      <c r="Z30" s="123"/>
      <c r="AA30" s="123"/>
    </row>
    <row r="31" spans="1:28" s="1" customFormat="1" ht="18" customHeight="1" x14ac:dyDescent="0.25">
      <c r="A31" s="110"/>
      <c r="B31" s="27"/>
      <c r="C31" s="110"/>
      <c r="D31" s="20"/>
      <c r="E31" s="111"/>
      <c r="F31" s="20"/>
      <c r="G31" s="111"/>
      <c r="H31" s="20"/>
      <c r="I31" s="43"/>
      <c r="J31" s="36"/>
      <c r="K31" s="218" t="s">
        <v>149</v>
      </c>
      <c r="L31" s="218"/>
      <c r="M31" s="218"/>
      <c r="N31" s="218"/>
      <c r="O31" s="218"/>
      <c r="P31" s="218"/>
      <c r="Q31" s="43"/>
      <c r="R31" s="43"/>
      <c r="S31" s="230">
        <v>0.25</v>
      </c>
      <c r="T31" s="230"/>
      <c r="U31" s="238" t="str">
        <f>IF($U$26="$","$",ROUND(+$U$26*$S31,2))</f>
        <v>$</v>
      </c>
      <c r="V31" s="126"/>
      <c r="W31" s="123"/>
      <c r="X31" s="123"/>
      <c r="Y31" s="123"/>
      <c r="Z31" s="123"/>
      <c r="AA31" s="123"/>
    </row>
    <row r="32" spans="1:28" s="1" customFormat="1" ht="18" customHeight="1" thickBot="1" x14ac:dyDescent="0.3">
      <c r="A32" s="110"/>
      <c r="B32" s="27"/>
      <c r="C32" s="110"/>
      <c r="D32" s="20"/>
      <c r="E32" s="111"/>
      <c r="F32" s="20"/>
      <c r="G32" s="111"/>
      <c r="H32" s="20"/>
      <c r="I32" s="43"/>
      <c r="J32" s="36"/>
      <c r="K32" s="43" t="s">
        <v>150</v>
      </c>
      <c r="L32" s="43"/>
      <c r="M32" s="43"/>
      <c r="N32" s="43"/>
      <c r="O32" s="43"/>
      <c r="P32" s="43"/>
      <c r="Q32" s="43"/>
      <c r="R32" s="43"/>
      <c r="S32" s="43"/>
      <c r="T32" s="43"/>
      <c r="U32" s="232" t="str">
        <f>IF(SUM(U29:U31)=0,"$",SUM(U29:U31))</f>
        <v>$</v>
      </c>
      <c r="V32" s="126"/>
      <c r="W32" s="123"/>
      <c r="X32" s="123"/>
      <c r="Y32" s="123"/>
      <c r="Z32" s="123"/>
      <c r="AA32" s="123"/>
    </row>
    <row r="33" spans="1:27" s="1" customFormat="1" ht="18" customHeight="1" thickTop="1" x14ac:dyDescent="0.25">
      <c r="A33" s="110"/>
      <c r="B33" s="27"/>
      <c r="C33" s="110"/>
      <c r="D33" s="20"/>
      <c r="E33" s="111"/>
      <c r="F33" s="20"/>
      <c r="G33" s="111"/>
      <c r="H33" s="20"/>
      <c r="I33" s="43"/>
      <c r="J33" s="36"/>
      <c r="K33" s="36"/>
      <c r="L33" s="36"/>
      <c r="M33" s="36"/>
      <c r="N33" s="36"/>
      <c r="O33" s="36"/>
      <c r="P33" s="126"/>
      <c r="Q33" s="126"/>
      <c r="R33" s="126"/>
      <c r="S33" s="126"/>
      <c r="T33" s="126"/>
      <c r="U33" s="126"/>
      <c r="V33" s="126"/>
      <c r="W33" s="123"/>
      <c r="X33" s="123"/>
      <c r="Y33" s="123"/>
      <c r="Z33" s="123"/>
      <c r="AA33" s="123"/>
    </row>
    <row r="34" spans="1:27" s="1" customFormat="1" ht="18" customHeight="1" x14ac:dyDescent="0.25">
      <c r="A34" s="110"/>
      <c r="B34" s="27"/>
      <c r="C34" s="110"/>
      <c r="D34" s="20"/>
      <c r="E34" s="111"/>
      <c r="F34" s="20"/>
      <c r="G34" s="111"/>
      <c r="H34" s="20"/>
      <c r="I34" s="43"/>
      <c r="J34" s="36"/>
      <c r="K34" s="36"/>
      <c r="L34" s="36"/>
      <c r="M34" s="36"/>
      <c r="N34" s="36"/>
      <c r="O34" s="36"/>
      <c r="P34" s="126"/>
      <c r="Q34" s="126"/>
      <c r="R34" s="126"/>
      <c r="S34" s="126"/>
      <c r="T34" s="126"/>
      <c r="U34" s="126"/>
      <c r="V34" s="126"/>
      <c r="W34" s="123"/>
      <c r="X34" s="123"/>
      <c r="Y34" s="123"/>
      <c r="Z34" s="123"/>
      <c r="AA34" s="123"/>
    </row>
    <row r="35" spans="1:27" s="1" customFormat="1" ht="18" customHeight="1" x14ac:dyDescent="0.25">
      <c r="A35" s="110"/>
      <c r="B35" s="27"/>
      <c r="C35" s="110"/>
      <c r="D35" s="20"/>
      <c r="E35" s="111"/>
      <c r="F35" s="20"/>
      <c r="G35" s="111"/>
      <c r="H35" s="20"/>
      <c r="I35" s="43"/>
      <c r="J35" s="36"/>
      <c r="K35" s="36"/>
      <c r="L35" s="36"/>
      <c r="M35" s="36"/>
      <c r="N35" s="36"/>
      <c r="O35" s="36"/>
      <c r="P35" s="126"/>
      <c r="Q35" s="126"/>
      <c r="R35" s="126"/>
      <c r="S35" s="126"/>
      <c r="T35" s="126"/>
      <c r="U35" s="126"/>
      <c r="V35" s="126"/>
      <c r="W35" s="123"/>
      <c r="X35" s="123"/>
      <c r="Y35" s="123"/>
      <c r="Z35" s="123"/>
      <c r="AA35" s="123"/>
    </row>
    <row r="36" spans="1:27" s="1" customFormat="1" ht="18" customHeight="1" x14ac:dyDescent="0.25">
      <c r="A36" s="110"/>
      <c r="B36" s="27"/>
      <c r="C36" s="110"/>
      <c r="D36" s="20"/>
      <c r="E36" s="111"/>
      <c r="F36" s="20"/>
      <c r="G36" s="111"/>
      <c r="H36" s="20"/>
      <c r="I36" s="43"/>
      <c r="J36" s="36"/>
      <c r="K36" s="36"/>
      <c r="L36" s="36"/>
      <c r="M36" s="36"/>
      <c r="N36" s="36"/>
      <c r="O36" s="36"/>
      <c r="P36" s="126"/>
      <c r="Q36" s="126"/>
      <c r="R36" s="126"/>
      <c r="S36" s="126"/>
      <c r="T36" s="126"/>
      <c r="U36" s="126"/>
      <c r="V36" s="126"/>
      <c r="W36" s="123"/>
      <c r="X36" s="123"/>
      <c r="Y36" s="123"/>
      <c r="Z36" s="123"/>
      <c r="AA36" s="123"/>
    </row>
    <row r="37" spans="1:27" s="1" customFormat="1" ht="18" customHeight="1" x14ac:dyDescent="0.25">
      <c r="A37" s="110"/>
      <c r="B37" s="27"/>
      <c r="C37" s="110"/>
      <c r="D37" s="20"/>
      <c r="E37" s="111"/>
      <c r="F37" s="20"/>
      <c r="G37" s="111"/>
      <c r="H37" s="20"/>
      <c r="I37" s="43"/>
      <c r="J37" s="36"/>
      <c r="K37" s="36"/>
      <c r="L37" s="36"/>
      <c r="M37" s="36"/>
      <c r="N37" s="36"/>
      <c r="O37" s="36"/>
      <c r="P37" s="126"/>
      <c r="Q37" s="126"/>
      <c r="R37" s="126"/>
      <c r="S37" s="126"/>
      <c r="T37" s="126"/>
      <c r="U37" s="126"/>
      <c r="V37" s="126"/>
      <c r="W37" s="123"/>
      <c r="X37" s="123"/>
      <c r="Y37" s="123"/>
      <c r="Z37" s="123"/>
      <c r="AA37" s="123"/>
    </row>
    <row r="38" spans="1:27" s="1" customFormat="1" ht="18" customHeight="1" x14ac:dyDescent="0.2">
      <c r="A38" s="110"/>
      <c r="B38" s="31"/>
      <c r="C38" s="110"/>
      <c r="D38" s="31"/>
      <c r="E38" s="111"/>
      <c r="F38" s="31"/>
      <c r="G38" s="111"/>
      <c r="H38" s="31"/>
      <c r="I38" s="43"/>
      <c r="J38" s="36"/>
      <c r="K38" s="36"/>
      <c r="L38" s="36"/>
      <c r="M38" s="36"/>
      <c r="N38" s="36"/>
      <c r="O38" s="36"/>
      <c r="P38" s="126"/>
      <c r="Q38" s="126"/>
      <c r="R38" s="126"/>
      <c r="S38" s="126"/>
      <c r="T38" s="126"/>
      <c r="U38" s="126"/>
      <c r="V38" s="126"/>
      <c r="W38" s="123"/>
      <c r="X38" s="123"/>
      <c r="Y38" s="123"/>
      <c r="Z38" s="123"/>
      <c r="AA38" s="123"/>
    </row>
    <row r="39" spans="1:27" s="1" customFormat="1" ht="18" customHeight="1" x14ac:dyDescent="0.25">
      <c r="A39" s="110"/>
      <c r="B39" s="27"/>
      <c r="C39" s="110"/>
      <c r="D39" s="20"/>
      <c r="E39" s="111"/>
      <c r="F39" s="20"/>
      <c r="G39" s="111"/>
      <c r="H39" s="20"/>
      <c r="I39" s="43"/>
      <c r="J39" s="36"/>
      <c r="K39" s="36"/>
      <c r="L39" s="36"/>
      <c r="M39" s="36"/>
      <c r="N39" s="36"/>
      <c r="O39" s="36"/>
      <c r="P39" s="126"/>
      <c r="Q39" s="126"/>
      <c r="R39" s="126"/>
      <c r="S39" s="126"/>
      <c r="T39" s="126"/>
      <c r="U39" s="126"/>
      <c r="V39" s="126"/>
      <c r="W39" s="123"/>
      <c r="X39" s="123"/>
      <c r="Y39" s="123"/>
      <c r="Z39" s="123"/>
      <c r="AA39" s="123"/>
    </row>
    <row r="40" spans="1:27" s="93" customFormat="1" ht="18" customHeight="1" x14ac:dyDescent="0.25">
      <c r="A40" s="27"/>
      <c r="B40" s="27"/>
      <c r="C40" s="27"/>
      <c r="D40" s="27"/>
      <c r="E40" s="27"/>
      <c r="F40" s="27"/>
      <c r="G40" s="37"/>
      <c r="H40" s="27"/>
      <c r="I40" s="37"/>
      <c r="J40" s="27"/>
      <c r="K40" s="55"/>
      <c r="L40" s="40"/>
      <c r="M40" s="27"/>
      <c r="N40"/>
      <c r="O40" s="27"/>
      <c r="P40" s="126"/>
      <c r="Q40" s="126"/>
      <c r="R40" s="126"/>
      <c r="S40" s="126"/>
      <c r="T40" s="126"/>
      <c r="U40" s="126"/>
      <c r="V40" s="126"/>
      <c r="W40" s="123"/>
      <c r="X40" s="123"/>
      <c r="Y40" s="123"/>
      <c r="Z40" s="123"/>
      <c r="AA40" s="123"/>
    </row>
    <row r="41" spans="1:27" s="1" customFormat="1" ht="18" customHeight="1" x14ac:dyDescent="0.25">
      <c r="A41" s="36"/>
      <c r="B41" s="36"/>
      <c r="C41" s="36"/>
      <c r="D41" s="36"/>
      <c r="E41" s="36"/>
      <c r="F41" s="36"/>
      <c r="G41" s="128"/>
      <c r="H41" s="128"/>
      <c r="I41" s="128"/>
      <c r="J41"/>
      <c r="K41" s="36"/>
      <c r="L41" s="36"/>
      <c r="M41" s="36"/>
      <c r="N41" s="49"/>
      <c r="P41" s="126"/>
      <c r="Q41" s="126"/>
      <c r="R41" s="126"/>
      <c r="S41" s="126"/>
      <c r="T41" s="126"/>
      <c r="U41" s="126"/>
      <c r="V41" s="126"/>
      <c r="W41" s="123"/>
      <c r="X41" s="123"/>
      <c r="Y41" s="123"/>
      <c r="Z41" s="123"/>
      <c r="AA41" s="123"/>
    </row>
    <row r="42" spans="1:27" s="1" customFormat="1" ht="18" customHeight="1" thickBot="1" x14ac:dyDescent="0.25">
      <c r="A42" s="36"/>
      <c r="B42" s="36"/>
      <c r="C42" s="36"/>
      <c r="D42" s="36"/>
      <c r="E42" s="36"/>
      <c r="F42" s="36"/>
      <c r="G42" s="125" t="s">
        <v>10</v>
      </c>
      <c r="H42" s="36"/>
      <c r="I42" s="36"/>
      <c r="J42" s="36"/>
      <c r="K42" s="36"/>
      <c r="L42" s="36"/>
      <c r="M42" s="36"/>
      <c r="N42" s="36"/>
      <c r="O42" s="36"/>
      <c r="P42" s="126"/>
      <c r="Q42" s="126"/>
      <c r="R42" s="126"/>
      <c r="S42" s="126"/>
      <c r="T42" s="126"/>
      <c r="U42" s="126"/>
      <c r="V42" s="126"/>
      <c r="W42" s="123"/>
      <c r="X42" s="123"/>
      <c r="Y42" s="123"/>
      <c r="Z42" s="123"/>
      <c r="AA42" s="123"/>
    </row>
    <row r="43" spans="1:27" s="1" customFormat="1" ht="18" customHeight="1" x14ac:dyDescent="0.25">
      <c r="A43" s="352" t="s">
        <v>49</v>
      </c>
      <c r="B43" s="364"/>
      <c r="C43" s="364"/>
      <c r="D43" s="364"/>
      <c r="E43" s="365"/>
      <c r="F43" s="36"/>
      <c r="G43" s="112"/>
      <c r="H43" s="36"/>
      <c r="I43" s="104"/>
      <c r="J43" s="104"/>
      <c r="K43" s="104"/>
      <c r="L43" s="104"/>
      <c r="M43" s="104"/>
      <c r="N43" s="104"/>
      <c r="O43" s="104"/>
      <c r="P43" s="126"/>
      <c r="Q43" s="126"/>
      <c r="R43" s="126"/>
      <c r="S43" s="126"/>
      <c r="T43" s="126"/>
      <c r="U43" s="126"/>
      <c r="V43" s="126"/>
      <c r="W43" s="123"/>
      <c r="X43" s="123"/>
      <c r="Y43" s="123"/>
      <c r="Z43" s="123"/>
      <c r="AA43" s="123"/>
    </row>
    <row r="44" spans="1:27" s="1" customFormat="1" ht="18" customHeight="1" x14ac:dyDescent="0.25">
      <c r="A44" s="379" t="s">
        <v>75</v>
      </c>
      <c r="B44" s="343"/>
      <c r="C44" s="343"/>
      <c r="D44" s="343"/>
      <c r="E44" s="343"/>
      <c r="F44" s="36"/>
      <c r="G44" s="36"/>
      <c r="H44" s="36"/>
      <c r="I44" s="104"/>
      <c r="J44" s="104"/>
      <c r="K44" s="104"/>
      <c r="L44" s="104"/>
      <c r="M44" s="104"/>
      <c r="N44" s="104"/>
      <c r="O44" s="104"/>
      <c r="P44" s="126"/>
      <c r="Q44" s="126"/>
      <c r="R44" s="126"/>
      <c r="S44" s="126"/>
      <c r="T44" s="126"/>
      <c r="U44" s="126"/>
      <c r="V44" s="126"/>
      <c r="W44" s="123"/>
      <c r="X44" s="123"/>
      <c r="Y44" s="123"/>
      <c r="Z44" s="123"/>
      <c r="AA44" s="123"/>
    </row>
    <row r="45" spans="1:27" s="1" customFormat="1" ht="18" customHeight="1" x14ac:dyDescent="0.25">
      <c r="A45" s="379" t="s">
        <v>77</v>
      </c>
      <c r="B45" s="343"/>
      <c r="C45" s="343"/>
      <c r="D45" s="343"/>
      <c r="E45" s="343"/>
      <c r="F45" s="36"/>
      <c r="G45" s="36"/>
      <c r="H45" s="36"/>
      <c r="I45" s="104"/>
      <c r="J45" s="104"/>
      <c r="K45" s="104"/>
      <c r="L45" s="104"/>
      <c r="M45" s="104"/>
      <c r="N45" s="104"/>
      <c r="O45" s="104"/>
      <c r="P45" s="126"/>
      <c r="Q45" s="126"/>
      <c r="R45" s="126"/>
      <c r="S45" s="126"/>
      <c r="T45" s="126"/>
      <c r="U45" s="126"/>
      <c r="V45" s="126"/>
      <c r="W45" s="123"/>
      <c r="X45" s="123"/>
      <c r="Y45" s="123"/>
      <c r="Z45" s="123"/>
      <c r="AA45" s="123"/>
    </row>
    <row r="46" spans="1:27" s="1" customFormat="1" ht="18" customHeight="1" x14ac:dyDescent="0.25">
      <c r="A46" s="379" t="s">
        <v>78</v>
      </c>
      <c r="B46" s="343"/>
      <c r="C46" s="343"/>
      <c r="D46" s="343"/>
      <c r="E46" s="343"/>
      <c r="F46" s="36"/>
      <c r="G46" s="36"/>
      <c r="H46" s="36"/>
      <c r="I46" s="104"/>
      <c r="J46" s="104"/>
      <c r="K46" s="104"/>
      <c r="L46" s="104"/>
      <c r="M46" s="104"/>
      <c r="N46" s="104"/>
      <c r="O46" s="104"/>
      <c r="P46" s="126"/>
      <c r="Q46" s="126"/>
      <c r="R46" s="126"/>
      <c r="S46" s="126"/>
      <c r="T46" s="126"/>
      <c r="U46" s="126"/>
      <c r="V46" s="126"/>
      <c r="W46" s="123"/>
      <c r="X46" s="123"/>
      <c r="Y46" s="123"/>
      <c r="Z46" s="123"/>
      <c r="AA46" s="123"/>
    </row>
    <row r="47" spans="1:27" s="1" customFormat="1" ht="18" customHeight="1" x14ac:dyDescent="0.25">
      <c r="A47" s="379" t="s">
        <v>84</v>
      </c>
      <c r="B47" s="343"/>
      <c r="C47" s="343"/>
      <c r="D47" s="343"/>
      <c r="E47" s="343"/>
      <c r="F47" s="36"/>
      <c r="G47" s="36"/>
      <c r="H47" s="21"/>
      <c r="I47" s="101"/>
      <c r="J47" s="20"/>
      <c r="K47" s="36"/>
      <c r="L47" s="20"/>
      <c r="M47" s="102"/>
      <c r="N47" s="36"/>
      <c r="O47" s="36"/>
      <c r="P47" s="126"/>
      <c r="Q47" s="126"/>
      <c r="R47" s="126"/>
      <c r="S47" s="126"/>
      <c r="T47" s="126"/>
      <c r="U47" s="126"/>
      <c r="V47" s="126"/>
      <c r="W47" s="123"/>
      <c r="X47" s="123"/>
      <c r="Y47" s="123"/>
      <c r="Z47" s="123"/>
      <c r="AA47" s="123"/>
    </row>
    <row r="48" spans="1:27" s="1" customFormat="1" ht="18" customHeight="1" thickBot="1" x14ac:dyDescent="0.3">
      <c r="A48" s="116"/>
      <c r="B48" s="117"/>
      <c r="C48" s="117"/>
      <c r="D48" s="117"/>
      <c r="E48" s="117"/>
      <c r="F48" s="36"/>
      <c r="G48" s="125" t="s">
        <v>10</v>
      </c>
      <c r="H48" s="21"/>
      <c r="I48" s="101"/>
      <c r="J48" s="20"/>
      <c r="K48" s="36"/>
      <c r="L48" s="20"/>
      <c r="M48" s="102"/>
      <c r="N48" s="36"/>
      <c r="O48" s="36"/>
      <c r="P48" s="126"/>
      <c r="Q48" s="126"/>
      <c r="R48" s="126"/>
      <c r="S48" s="126"/>
      <c r="T48" s="126"/>
      <c r="U48" s="126"/>
      <c r="V48" s="126"/>
      <c r="W48" s="123"/>
      <c r="X48" s="123"/>
      <c r="Y48" s="123"/>
      <c r="Z48" s="123"/>
      <c r="AA48" s="123"/>
    </row>
    <row r="49" spans="1:28" s="1" customFormat="1" ht="18" customHeight="1" x14ac:dyDescent="0.25">
      <c r="A49" s="383" t="s">
        <v>94</v>
      </c>
      <c r="B49" s="384"/>
      <c r="C49" s="384"/>
      <c r="D49" s="364"/>
      <c r="E49" s="365"/>
      <c r="F49" s="36"/>
      <c r="G49" s="240"/>
      <c r="H49" s="21"/>
      <c r="I49" s="101"/>
      <c r="J49" s="20"/>
      <c r="K49" s="36"/>
      <c r="L49" s="20"/>
      <c r="M49" s="102"/>
      <c r="N49" s="36"/>
      <c r="O49" s="36"/>
      <c r="P49" s="126"/>
      <c r="Q49" s="126"/>
      <c r="R49" s="126"/>
      <c r="S49" s="126"/>
      <c r="T49" s="126"/>
      <c r="U49" s="126"/>
      <c r="V49" s="126"/>
      <c r="W49" s="123"/>
      <c r="X49" s="123"/>
      <c r="Y49" s="123"/>
      <c r="Z49" s="123"/>
      <c r="AA49" s="123"/>
    </row>
    <row r="50" spans="1:28" s="1" customFormat="1" ht="18" customHeight="1" x14ac:dyDescent="0.2">
      <c r="A50" s="385" t="s">
        <v>95</v>
      </c>
      <c r="B50" s="385"/>
      <c r="C50" s="385"/>
      <c r="D50" s="385"/>
      <c r="E50" s="385"/>
      <c r="F50" s="36"/>
      <c r="G50" s="122"/>
      <c r="H50" s="21"/>
      <c r="I50" s="101"/>
      <c r="J50" s="20"/>
      <c r="K50" s="36"/>
      <c r="L50" s="20"/>
      <c r="M50" s="102"/>
      <c r="N50" s="36"/>
      <c r="O50" s="36"/>
      <c r="P50" s="126"/>
      <c r="Q50" s="126"/>
      <c r="R50" s="126"/>
      <c r="S50" s="126"/>
      <c r="T50" s="126"/>
      <c r="U50" s="126"/>
      <c r="V50" s="126"/>
      <c r="W50" s="123"/>
      <c r="X50" s="123"/>
      <c r="Y50" s="123"/>
      <c r="Z50" s="123"/>
      <c r="AA50" s="123"/>
    </row>
    <row r="51" spans="1:28" s="1" customFormat="1" ht="18" customHeight="1" x14ac:dyDescent="0.2">
      <c r="A51" s="386"/>
      <c r="B51" s="386"/>
      <c r="C51" s="386"/>
      <c r="D51" s="386"/>
      <c r="E51" s="386"/>
      <c r="F51" s="36"/>
      <c r="G51" s="122"/>
      <c r="H51" s="21"/>
      <c r="I51" s="101"/>
      <c r="J51" s="20"/>
      <c r="K51" s="36"/>
      <c r="L51" s="20"/>
      <c r="M51" s="102"/>
      <c r="N51" s="36"/>
      <c r="O51" s="36"/>
      <c r="P51" s="126"/>
      <c r="Q51" s="126"/>
      <c r="R51" s="126"/>
      <c r="S51" s="126"/>
      <c r="T51" s="126"/>
      <c r="U51" s="126"/>
      <c r="V51" s="126"/>
      <c r="W51" s="123"/>
      <c r="X51" s="123"/>
      <c r="Y51" s="123"/>
      <c r="Z51" s="123"/>
      <c r="AA51" s="123"/>
    </row>
    <row r="52" spans="1:28" s="1" customFormat="1" ht="22.5" customHeight="1" x14ac:dyDescent="0.2">
      <c r="A52" s="386"/>
      <c r="B52" s="386"/>
      <c r="C52" s="386"/>
      <c r="D52" s="386"/>
      <c r="E52" s="386"/>
      <c r="F52" s="36"/>
      <c r="G52" s="122"/>
      <c r="H52" s="21"/>
      <c r="I52" s="101"/>
      <c r="J52" s="20"/>
      <c r="K52" s="36"/>
      <c r="L52" s="20"/>
      <c r="M52" s="102"/>
      <c r="N52" s="36"/>
      <c r="O52" s="36"/>
      <c r="P52" s="126"/>
      <c r="Q52" s="126"/>
      <c r="R52" s="126"/>
      <c r="S52" s="126"/>
      <c r="T52" s="126"/>
      <c r="U52" s="126"/>
      <c r="V52" s="126"/>
      <c r="W52" s="123"/>
      <c r="X52" s="123"/>
      <c r="Y52" s="123"/>
      <c r="Z52" s="123"/>
      <c r="AA52" s="123"/>
    </row>
    <row r="54" spans="1:28" s="1" customFormat="1" ht="19.5" customHeight="1" thickBot="1" x14ac:dyDescent="0.25">
      <c r="A54" s="390" t="s">
        <v>102</v>
      </c>
      <c r="B54" s="391"/>
      <c r="C54" s="391"/>
      <c r="D54" s="391"/>
      <c r="E54" s="391"/>
      <c r="F54" s="391"/>
      <c r="G54" s="391"/>
      <c r="H54" s="391"/>
      <c r="I54" s="391"/>
      <c r="J54" s="391"/>
      <c r="K54" s="391"/>
      <c r="L54" s="391"/>
      <c r="M54" s="391"/>
      <c r="N54" s="391"/>
      <c r="O54" s="391"/>
      <c r="P54" s="391"/>
      <c r="Q54" s="391"/>
      <c r="R54" s="391"/>
      <c r="S54" s="392"/>
      <c r="T54" s="126"/>
      <c r="U54" s="126"/>
      <c r="V54" s="126"/>
      <c r="W54" s="123"/>
      <c r="X54" s="123"/>
      <c r="Y54" s="123"/>
      <c r="Z54" s="123"/>
      <c r="AA54" s="123"/>
    </row>
    <row r="55" spans="1:28" s="1" customFormat="1" ht="19.5" customHeight="1" x14ac:dyDescent="0.2">
      <c r="A55" s="104"/>
      <c r="B55" s="104"/>
      <c r="C55" s="387" t="s">
        <v>111</v>
      </c>
      <c r="D55" s="388"/>
      <c r="E55" s="388"/>
      <c r="F55" s="388"/>
      <c r="G55" s="388"/>
      <c r="H55" s="388"/>
      <c r="I55" s="389"/>
      <c r="J55" s="104"/>
      <c r="K55" s="387" t="s">
        <v>112</v>
      </c>
      <c r="L55" s="388"/>
      <c r="M55" s="389"/>
      <c r="N55" s="104"/>
      <c r="R55" s="126"/>
      <c r="S55" s="126"/>
      <c r="T55" s="126"/>
      <c r="U55" s="126"/>
      <c r="V55" s="126"/>
      <c r="W55" s="123"/>
      <c r="X55" s="123"/>
      <c r="Y55" s="123"/>
      <c r="Z55" s="123"/>
      <c r="AA55" s="123"/>
    </row>
    <row r="56" spans="1:28" s="1" customFormat="1" ht="19.5" customHeight="1" x14ac:dyDescent="0.2">
      <c r="A56" s="104"/>
      <c r="B56" s="104"/>
      <c r="C56" s="146"/>
      <c r="D56" s="104"/>
      <c r="E56" s="104"/>
      <c r="F56" s="104"/>
      <c r="G56" s="104"/>
      <c r="H56" s="104"/>
      <c r="I56" s="147"/>
      <c r="J56" s="104"/>
      <c r="K56" s="146"/>
      <c r="L56" s="104"/>
      <c r="M56" s="147"/>
      <c r="N56" s="104"/>
      <c r="R56" s="126"/>
      <c r="S56" s="126"/>
      <c r="T56" s="126"/>
      <c r="U56" s="126"/>
      <c r="V56" s="126"/>
      <c r="W56" s="123"/>
      <c r="X56" s="123"/>
      <c r="Y56" s="123"/>
      <c r="Z56" s="123"/>
      <c r="AA56" s="123"/>
    </row>
    <row r="57" spans="1:28" x14ac:dyDescent="0.2">
      <c r="A57" s="31"/>
      <c r="B57" s="31"/>
      <c r="C57" s="148"/>
      <c r="D57" s="31"/>
      <c r="E57" s="31"/>
      <c r="F57" s="31"/>
      <c r="G57" s="31"/>
      <c r="H57" s="31"/>
      <c r="I57" s="149" t="s">
        <v>107</v>
      </c>
      <c r="J57" s="31"/>
      <c r="K57" s="148"/>
      <c r="L57" s="31"/>
      <c r="M57" s="149"/>
      <c r="N57" s="31"/>
      <c r="P57" s="1"/>
    </row>
    <row r="58" spans="1:28" x14ac:dyDescent="0.2">
      <c r="A58" s="31"/>
      <c r="B58" s="31"/>
      <c r="C58" s="148"/>
      <c r="D58" s="31"/>
      <c r="E58" s="31" t="s">
        <v>105</v>
      </c>
      <c r="F58" s="31"/>
      <c r="G58" s="31" t="s">
        <v>107</v>
      </c>
      <c r="H58" s="31"/>
      <c r="I58" s="149" t="s">
        <v>106</v>
      </c>
      <c r="J58" s="31"/>
      <c r="K58" s="148"/>
      <c r="L58" s="31"/>
      <c r="M58" s="149"/>
      <c r="P58" s="1"/>
    </row>
    <row r="59" spans="1:28" s="1" customFormat="1" ht="18" customHeight="1" thickBot="1" x14ac:dyDescent="0.25">
      <c r="A59" s="106" t="s">
        <v>103</v>
      </c>
      <c r="B59" s="106"/>
      <c r="C59" s="160" t="s">
        <v>104</v>
      </c>
      <c r="D59" s="106"/>
      <c r="E59" s="136">
        <v>1.25</v>
      </c>
      <c r="F59" s="41"/>
      <c r="G59" s="106" t="s">
        <v>108</v>
      </c>
      <c r="H59" s="42"/>
      <c r="I59" s="150">
        <v>0.2</v>
      </c>
      <c r="J59" s="46"/>
      <c r="K59" s="153" t="s">
        <v>119</v>
      </c>
      <c r="L59" s="46"/>
      <c r="M59" s="169" t="s">
        <v>113</v>
      </c>
      <c r="N59" s="106"/>
      <c r="O59" s="106" t="s">
        <v>109</v>
      </c>
      <c r="Q59" s="106" t="s">
        <v>120</v>
      </c>
      <c r="R59" s="127"/>
      <c r="U59" s="20"/>
      <c r="V59" s="127"/>
      <c r="W59" s="124"/>
      <c r="X59" s="124"/>
      <c r="Y59" s="124"/>
      <c r="Z59" s="124"/>
      <c r="AA59" s="124"/>
      <c r="AB59" s="92"/>
    </row>
    <row r="60" spans="1:28" ht="15.75" x14ac:dyDescent="0.25">
      <c r="A60" s="164"/>
      <c r="B60" s="20"/>
      <c r="C60" s="166"/>
      <c r="D60" s="20"/>
      <c r="E60" s="183">
        <f t="shared" ref="E60:E67" si="2">ROUND(+C60*$E$59,2)</f>
        <v>0</v>
      </c>
      <c r="F60" s="184"/>
      <c r="G60" s="217">
        <f>IF(+Worksheet!$J$13="SECTIONAL",0,SUMIF(Worksheet!$G$20:$G$80,A60,Worksheet!$Q$20:$Q$80))</f>
        <v>0</v>
      </c>
      <c r="H60" s="184"/>
      <c r="I60" s="185">
        <f>ROUND(+G60*$I$59,2)</f>
        <v>0</v>
      </c>
      <c r="J60" s="20"/>
      <c r="K60" s="166"/>
      <c r="L60" s="20"/>
      <c r="M60" s="194" t="e">
        <f>IF(+$O$75=0,0,+K60*$Q$75)</f>
        <v>#REF!</v>
      </c>
      <c r="N60" s="20"/>
      <c r="O60" s="179"/>
      <c r="P60" s="1"/>
      <c r="Q60" s="198" t="e">
        <f>+O60+I60+E60+M60</f>
        <v>#REF!</v>
      </c>
      <c r="R60" s="20"/>
    </row>
    <row r="61" spans="1:28" ht="15.75" x14ac:dyDescent="0.25">
      <c r="A61" s="165"/>
      <c r="B61" s="20"/>
      <c r="C61" s="167"/>
      <c r="D61" s="20"/>
      <c r="E61" s="186">
        <f t="shared" si="2"/>
        <v>0</v>
      </c>
      <c r="F61" s="184"/>
      <c r="G61" s="217">
        <f>IF(+Worksheet!$J$13="SECTIONAL",0,SUMIF(Worksheet!$G$20:$G$80,A61,Worksheet!$Q$20:$Q$80))</f>
        <v>0</v>
      </c>
      <c r="H61" s="184"/>
      <c r="I61" s="187">
        <f t="shared" ref="I61:I67" si="3">ROUND(+G61*$I$59,2)</f>
        <v>0</v>
      </c>
      <c r="J61" s="20"/>
      <c r="K61" s="167"/>
      <c r="L61" s="20"/>
      <c r="M61" s="195" t="e">
        <f>IF(+$O$75=0,0,+K61*$Q$75)</f>
        <v>#REF!</v>
      </c>
      <c r="N61" s="20"/>
      <c r="O61" s="180"/>
      <c r="P61" s="20"/>
      <c r="Q61" s="199" t="e">
        <f t="shared" ref="Q61:Q67" si="4">+O61+I61+E61+M61</f>
        <v>#REF!</v>
      </c>
      <c r="R61" s="20"/>
    </row>
    <row r="62" spans="1:28" ht="15.75" x14ac:dyDescent="0.25">
      <c r="A62" s="165"/>
      <c r="B62" s="20"/>
      <c r="C62" s="167"/>
      <c r="D62" s="20"/>
      <c r="E62" s="186">
        <f t="shared" si="2"/>
        <v>0</v>
      </c>
      <c r="F62" s="184"/>
      <c r="G62" s="217">
        <f>IF(+Worksheet!$J$13="SECTIONAL",0,SUMIF(Worksheet!$G$20:$G$80,A62,Worksheet!$Q$20:$Q$80))</f>
        <v>0</v>
      </c>
      <c r="H62" s="184"/>
      <c r="I62" s="187">
        <f t="shared" si="3"/>
        <v>0</v>
      </c>
      <c r="J62" s="20"/>
      <c r="K62" s="167"/>
      <c r="L62" s="20"/>
      <c r="M62" s="195" t="e">
        <f t="shared" ref="M62:M67" si="5">IF(+$O$75=0,0,+K62*$Q$75)</f>
        <v>#REF!</v>
      </c>
      <c r="N62" s="20"/>
      <c r="O62" s="180"/>
      <c r="P62" s="20"/>
      <c r="Q62" s="199" t="e">
        <f t="shared" si="4"/>
        <v>#REF!</v>
      </c>
      <c r="R62" s="20"/>
    </row>
    <row r="63" spans="1:28" ht="15.75" x14ac:dyDescent="0.25">
      <c r="A63" s="165"/>
      <c r="B63" s="20"/>
      <c r="C63" s="167"/>
      <c r="D63" s="20"/>
      <c r="E63" s="186">
        <f t="shared" si="2"/>
        <v>0</v>
      </c>
      <c r="F63" s="184"/>
      <c r="G63" s="217">
        <f>IF(+Worksheet!$J$13="SECTIONAL",0,SUMIF(Worksheet!$G$20:$G$80,A63,Worksheet!$Q$20:$Q$80))</f>
        <v>0</v>
      </c>
      <c r="H63" s="184"/>
      <c r="I63" s="187">
        <f t="shared" si="3"/>
        <v>0</v>
      </c>
      <c r="J63" s="20"/>
      <c r="K63" s="167"/>
      <c r="L63" s="20"/>
      <c r="M63" s="195" t="e">
        <f t="shared" si="5"/>
        <v>#REF!</v>
      </c>
      <c r="N63" s="20"/>
      <c r="O63" s="180"/>
      <c r="P63" s="20"/>
      <c r="Q63" s="199" t="e">
        <f t="shared" si="4"/>
        <v>#REF!</v>
      </c>
      <c r="R63" s="20"/>
    </row>
    <row r="64" spans="1:28" ht="15.75" x14ac:dyDescent="0.25">
      <c r="A64" s="165"/>
      <c r="B64" s="20"/>
      <c r="C64" s="167"/>
      <c r="D64" s="20"/>
      <c r="E64" s="186">
        <f t="shared" si="2"/>
        <v>0</v>
      </c>
      <c r="F64" s="184"/>
      <c r="G64" s="217">
        <f>IF(+Worksheet!$J$13="SECTIONAL",0,SUMIF(Worksheet!$G$20:$G$80,A64,Worksheet!$Q$20:$Q$80))</f>
        <v>0</v>
      </c>
      <c r="H64" s="184"/>
      <c r="I64" s="187">
        <f t="shared" si="3"/>
        <v>0</v>
      </c>
      <c r="J64" s="20"/>
      <c r="K64" s="167"/>
      <c r="L64" s="20"/>
      <c r="M64" s="195" t="e">
        <f t="shared" si="5"/>
        <v>#REF!</v>
      </c>
      <c r="N64" s="20"/>
      <c r="O64" s="180"/>
      <c r="P64" s="20"/>
      <c r="Q64" s="199" t="e">
        <f t="shared" si="4"/>
        <v>#REF!</v>
      </c>
      <c r="R64" s="20"/>
    </row>
    <row r="65" spans="1:19" ht="15.75" x14ac:dyDescent="0.25">
      <c r="A65" s="165"/>
      <c r="B65" s="20"/>
      <c r="C65" s="167"/>
      <c r="D65" s="20"/>
      <c r="E65" s="186">
        <f t="shared" si="2"/>
        <v>0</v>
      </c>
      <c r="F65" s="184"/>
      <c r="G65" s="217">
        <f>IF(+Worksheet!$J$13="SECTIONAL",0,SUMIF(Worksheet!$G$20:$G$80,A65,Worksheet!$Q$20:$Q$80))</f>
        <v>0</v>
      </c>
      <c r="H65" s="184"/>
      <c r="I65" s="187">
        <f t="shared" si="3"/>
        <v>0</v>
      </c>
      <c r="J65" s="20"/>
      <c r="K65" s="167"/>
      <c r="L65" s="20"/>
      <c r="M65" s="195" t="e">
        <f t="shared" si="5"/>
        <v>#REF!</v>
      </c>
      <c r="N65" s="20"/>
      <c r="O65" s="180"/>
      <c r="P65" s="20"/>
      <c r="Q65" s="199" t="e">
        <f t="shared" si="4"/>
        <v>#REF!</v>
      </c>
      <c r="R65" s="20"/>
    </row>
    <row r="66" spans="1:19" ht="15.75" x14ac:dyDescent="0.25">
      <c r="A66" s="165"/>
      <c r="B66" s="20"/>
      <c r="C66" s="167"/>
      <c r="D66" s="20"/>
      <c r="E66" s="186">
        <f t="shared" si="2"/>
        <v>0</v>
      </c>
      <c r="F66" s="184"/>
      <c r="G66" s="217">
        <f>IF(+Worksheet!$J$13="SECTIONAL",0,SUMIF(Worksheet!$G$20:$G$80,A66,Worksheet!$Q$20:$Q$80))</f>
        <v>0</v>
      </c>
      <c r="H66" s="184"/>
      <c r="I66" s="187">
        <f t="shared" si="3"/>
        <v>0</v>
      </c>
      <c r="J66" s="20"/>
      <c r="K66" s="167"/>
      <c r="L66" s="20"/>
      <c r="M66" s="195" t="e">
        <f t="shared" si="5"/>
        <v>#REF!</v>
      </c>
      <c r="N66" s="20"/>
      <c r="O66" s="180"/>
      <c r="P66" s="20"/>
      <c r="Q66" s="199" t="e">
        <f t="shared" si="4"/>
        <v>#REF!</v>
      </c>
      <c r="R66" s="20"/>
    </row>
    <row r="67" spans="1:19" ht="15.75" x14ac:dyDescent="0.25">
      <c r="A67" s="165"/>
      <c r="B67" s="20"/>
      <c r="C67" s="167"/>
      <c r="D67" s="20"/>
      <c r="E67" s="186">
        <f t="shared" si="2"/>
        <v>0</v>
      </c>
      <c r="F67" s="184"/>
      <c r="G67" s="217">
        <f>IF(+Worksheet!$J$13="SECTIONAL",0,SUMIF(Worksheet!$G$20:$G$80,A67,Worksheet!$Q$20:$Q$80))</f>
        <v>0</v>
      </c>
      <c r="H67" s="184"/>
      <c r="I67" s="187">
        <f t="shared" si="3"/>
        <v>0</v>
      </c>
      <c r="J67" s="20"/>
      <c r="K67" s="167"/>
      <c r="L67" s="20"/>
      <c r="M67" s="195" t="e">
        <f t="shared" si="5"/>
        <v>#REF!</v>
      </c>
      <c r="N67" s="20"/>
      <c r="O67" s="180"/>
      <c r="P67" s="20"/>
      <c r="Q67" s="199" t="e">
        <f t="shared" si="4"/>
        <v>#REF!</v>
      </c>
      <c r="R67" s="20"/>
    </row>
    <row r="68" spans="1:19" ht="15.75" x14ac:dyDescent="0.25">
      <c r="A68" s="20" t="s">
        <v>98</v>
      </c>
      <c r="B68" s="20"/>
      <c r="C68" s="152"/>
      <c r="D68" s="20"/>
      <c r="E68" s="184">
        <f>SUM(E60:E67)</f>
        <v>0</v>
      </c>
      <c r="F68" s="184"/>
      <c r="G68" s="184">
        <f>SUM(G60:G67)</f>
        <v>0</v>
      </c>
      <c r="H68" s="184"/>
      <c r="I68" s="188">
        <f>SUM(I60:I67)</f>
        <v>0</v>
      </c>
      <c r="J68" s="20"/>
      <c r="K68" s="152">
        <f>SUM(K60:K67)</f>
        <v>0</v>
      </c>
      <c r="L68" s="20"/>
      <c r="M68" s="188"/>
      <c r="N68" s="151"/>
      <c r="O68" s="181"/>
      <c r="P68" s="20"/>
      <c r="Q68" s="200"/>
      <c r="R68" s="20"/>
    </row>
    <row r="69" spans="1:19" ht="15.75" x14ac:dyDescent="0.25">
      <c r="A69" s="20"/>
      <c r="B69" s="20"/>
      <c r="C69" s="152"/>
      <c r="D69" s="20"/>
      <c r="E69" s="216"/>
      <c r="F69" s="189"/>
      <c r="G69" s="216" t="str">
        <f>IF(+Worksheet!J13="SECTIONAL","",IF(+G68&lt;&gt;SUMIF(Worksheet!A22:A80,"PRE-SALE",Worksheet!Q22:Q80),"DOES NOT AGREE WITH TOTAL PRESALE",""))</f>
        <v/>
      </c>
      <c r="H69" s="189"/>
      <c r="I69" s="190"/>
      <c r="J69" s="20"/>
      <c r="K69" s="152"/>
      <c r="L69" s="20"/>
      <c r="M69" s="196"/>
      <c r="N69" s="20"/>
      <c r="O69" s="181"/>
      <c r="P69" s="20"/>
      <c r="Q69" s="200"/>
      <c r="R69" s="20"/>
      <c r="S69" s="20"/>
    </row>
    <row r="70" spans="1:19" s="135" customFormat="1" ht="16.5" thickBot="1" x14ac:dyDescent="0.3">
      <c r="C70" s="161"/>
      <c r="D70" s="154"/>
      <c r="E70" s="191">
        <f>+I68+E68</f>
        <v>0</v>
      </c>
      <c r="F70" s="192"/>
      <c r="G70" s="192" t="s">
        <v>114</v>
      </c>
      <c r="H70" s="192"/>
      <c r="I70" s="193"/>
      <c r="J70" s="145"/>
      <c r="K70" s="170" t="s">
        <v>115</v>
      </c>
      <c r="L70" s="155"/>
      <c r="M70" s="197" t="e">
        <f>SUM(M60:M67)</f>
        <v>#REF!</v>
      </c>
      <c r="O70" s="182">
        <f>SUM(O60:O67)</f>
        <v>0</v>
      </c>
      <c r="P70" s="20"/>
      <c r="Q70" s="201" t="e">
        <f>SUM(Q60:Q67)</f>
        <v>#REF!</v>
      </c>
    </row>
    <row r="71" spans="1:19" ht="15.75" thickBot="1" x14ac:dyDescent="0.25">
      <c r="A71" s="20"/>
      <c r="B71" s="20"/>
      <c r="C71" s="20"/>
      <c r="D71" s="20"/>
      <c r="E71" s="20"/>
      <c r="F71" s="20"/>
      <c r="G71" s="20"/>
      <c r="H71" s="20"/>
      <c r="I71" s="44"/>
      <c r="J71" s="44"/>
      <c r="K71" s="44"/>
      <c r="L71" s="44"/>
      <c r="M71" s="44"/>
      <c r="N71" s="20"/>
      <c r="O71" s="20"/>
      <c r="P71" s="20"/>
      <c r="Q71" s="20"/>
      <c r="R71" s="20"/>
      <c r="S71" s="20"/>
    </row>
    <row r="72" spans="1:19" x14ac:dyDescent="0.2">
      <c r="A72" s="20"/>
      <c r="B72" s="20"/>
      <c r="C72" s="249"/>
      <c r="D72" s="249"/>
      <c r="E72" s="249"/>
      <c r="F72" s="249"/>
      <c r="G72" s="249"/>
      <c r="H72" s="249"/>
      <c r="I72" s="250"/>
      <c r="J72" s="44"/>
      <c r="K72" s="380" t="s">
        <v>125</v>
      </c>
      <c r="L72" s="381"/>
      <c r="M72" s="381"/>
      <c r="N72" s="381"/>
      <c r="O72" s="381"/>
      <c r="P72" s="381"/>
      <c r="Q72" s="382"/>
      <c r="R72" s="20"/>
      <c r="S72" s="20"/>
    </row>
    <row r="73" spans="1:19" ht="18" x14ac:dyDescent="0.25">
      <c r="A73" s="20"/>
      <c r="B73" s="20"/>
      <c r="C73" s="177" t="str">
        <f>IF(G73="","",IF(+G73&lt;0,"Expense higher than revenue by",IF(G73&gt;0,"Revenue higher than expenses by",0)))</f>
        <v/>
      </c>
      <c r="D73" s="251"/>
      <c r="E73" s="251"/>
      <c r="F73" s="251"/>
      <c r="G73" s="178" t="str">
        <f>IF(+'Final Report'!I58-'Final Report'!I67=0,"",+'Final Report'!I58-'Final Report'!I67)</f>
        <v/>
      </c>
      <c r="H73" s="249"/>
      <c r="I73" s="250"/>
      <c r="J73" s="44"/>
      <c r="K73" s="163"/>
      <c r="L73" s="158"/>
      <c r="M73" s="157" t="s">
        <v>121</v>
      </c>
      <c r="N73" s="158"/>
      <c r="O73" s="158" t="s">
        <v>10</v>
      </c>
      <c r="P73" s="158"/>
      <c r="Q73" s="159"/>
      <c r="R73" s="20"/>
      <c r="S73" s="20"/>
    </row>
    <row r="74" spans="1:19" x14ac:dyDescent="0.2">
      <c r="A74" s="20"/>
      <c r="B74" s="20"/>
      <c r="C74" s="249"/>
      <c r="D74" s="249"/>
      <c r="E74" s="249"/>
      <c r="F74" s="249"/>
      <c r="G74" s="249"/>
      <c r="H74" s="249"/>
      <c r="I74" s="250"/>
      <c r="J74" s="44"/>
      <c r="K74" s="156" t="s">
        <v>116</v>
      </c>
      <c r="L74" s="157"/>
      <c r="M74" s="157" t="s">
        <v>122</v>
      </c>
      <c r="N74" s="158"/>
      <c r="O74" s="158" t="s">
        <v>118</v>
      </c>
      <c r="P74" s="158"/>
      <c r="Q74" s="159" t="s">
        <v>117</v>
      </c>
      <c r="R74" s="20"/>
      <c r="S74" s="20"/>
    </row>
    <row r="75" spans="1:19" ht="15.75" thickBot="1" x14ac:dyDescent="0.25">
      <c r="A75" s="20"/>
      <c r="B75" s="20"/>
      <c r="C75" s="249"/>
      <c r="D75" s="249"/>
      <c r="E75" s="249"/>
      <c r="F75" s="249"/>
      <c r="G75" s="249"/>
      <c r="H75" s="249"/>
      <c r="I75" s="250"/>
      <c r="J75" s="44"/>
      <c r="K75" s="202">
        <f>+'Final Report'!I58</f>
        <v>0</v>
      </c>
      <c r="L75" s="203"/>
      <c r="M75" s="203" t="e">
        <f>SUM('Final Report'!G60:G65)+E70+'Final Report'!#REF!</f>
        <v>#REF!</v>
      </c>
      <c r="N75" s="204"/>
      <c r="O75" s="203" t="e">
        <f>+K75-M75</f>
        <v>#REF!</v>
      </c>
      <c r="P75" s="204"/>
      <c r="Q75" s="205" t="e">
        <f>IF(OR(K68=0,O75&lt;=0),0,ROUND(+O75/K68,2))</f>
        <v>#REF!</v>
      </c>
      <c r="R75" s="20"/>
      <c r="S75" s="20"/>
    </row>
    <row r="76" spans="1:19" x14ac:dyDescent="0.2">
      <c r="A76" s="20"/>
      <c r="B76" s="20"/>
      <c r="C76" s="249"/>
      <c r="D76" s="249"/>
      <c r="E76" s="249"/>
      <c r="F76" s="249"/>
      <c r="G76" s="249"/>
      <c r="H76" s="249"/>
      <c r="I76" s="250"/>
      <c r="J76" s="44"/>
      <c r="K76" s="44"/>
      <c r="L76" s="44"/>
      <c r="N76" s="20"/>
      <c r="O76" s="20"/>
      <c r="P76" s="20"/>
      <c r="Q76" s="20"/>
      <c r="R76" s="20"/>
      <c r="S76" s="20"/>
    </row>
    <row r="77" spans="1:19" x14ac:dyDescent="0.2">
      <c r="A77" s="20"/>
      <c r="B77" s="20"/>
      <c r="C77" s="249"/>
      <c r="D77" s="249"/>
      <c r="E77" s="249"/>
      <c r="F77" s="249"/>
      <c r="G77" s="249"/>
      <c r="H77" s="249"/>
      <c r="I77" s="250"/>
      <c r="J77" s="44"/>
      <c r="K77" s="44"/>
      <c r="L77" s="44"/>
      <c r="N77" s="20"/>
      <c r="O77" s="20"/>
      <c r="P77" s="20"/>
      <c r="Q77" s="20"/>
      <c r="R77" s="20"/>
      <c r="S77" s="20"/>
    </row>
    <row r="78" spans="1:19" x14ac:dyDescent="0.2">
      <c r="A78" s="20"/>
      <c r="B78" s="20"/>
      <c r="C78" s="20"/>
      <c r="D78" s="20"/>
      <c r="E78" s="20"/>
      <c r="F78" s="20"/>
      <c r="G78" s="20"/>
      <c r="H78" s="20"/>
      <c r="I78" s="44"/>
      <c r="J78" s="44"/>
      <c r="K78" s="44"/>
      <c r="L78" s="44"/>
      <c r="M78" s="44"/>
      <c r="N78" s="20"/>
      <c r="O78" s="20"/>
      <c r="P78" s="20"/>
      <c r="Q78" s="20"/>
      <c r="R78" s="20"/>
      <c r="S78" s="20"/>
    </row>
    <row r="79" spans="1:19" x14ac:dyDescent="0.2">
      <c r="A79" s="20"/>
      <c r="B79" s="20"/>
      <c r="C79" s="20"/>
      <c r="D79" s="20"/>
      <c r="E79" s="20"/>
      <c r="F79" s="20"/>
      <c r="G79" s="20"/>
      <c r="H79" s="20"/>
      <c r="I79" s="44"/>
      <c r="J79" s="44"/>
      <c r="K79" s="44"/>
      <c r="L79" s="44"/>
      <c r="N79" s="20"/>
      <c r="O79" s="20"/>
      <c r="P79" s="20"/>
      <c r="Q79" s="20"/>
      <c r="R79" s="20"/>
      <c r="S79" s="20"/>
    </row>
    <row r="80" spans="1:19" x14ac:dyDescent="0.2">
      <c r="I80" s="134"/>
      <c r="J80" s="134"/>
      <c r="K80" s="134"/>
      <c r="L80" s="134"/>
      <c r="M80" s="134"/>
    </row>
    <row r="81" spans="9:13" x14ac:dyDescent="0.2">
      <c r="I81" s="134"/>
      <c r="J81" s="134"/>
      <c r="K81" s="134"/>
      <c r="L81" s="134"/>
      <c r="M81" s="134"/>
    </row>
    <row r="82" spans="9:13" x14ac:dyDescent="0.2">
      <c r="I82" s="134"/>
      <c r="J82" s="134"/>
      <c r="K82" s="134"/>
      <c r="L82" s="134"/>
      <c r="M82" s="134"/>
    </row>
  </sheetData>
  <protectedRanges>
    <protectedRange sqref="A3:I3" name="Top of tab"/>
    <protectedRange sqref="I50:O52" name="Miscellaneous Expenses_1"/>
    <protectedRange sqref="A20:G39" name="Officials_1"/>
    <protectedRange sqref="G43 G49:G52 E43:E51" name="Service Expenses_1"/>
  </protectedRanges>
  <mergeCells count="24">
    <mergeCell ref="K16:U16"/>
    <mergeCell ref="M19:Q19"/>
    <mergeCell ref="A47:E47"/>
    <mergeCell ref="K72:Q72"/>
    <mergeCell ref="A49:E49"/>
    <mergeCell ref="A50:E52"/>
    <mergeCell ref="C55:I55"/>
    <mergeCell ref="A54:S54"/>
    <mergeCell ref="K55:M55"/>
    <mergeCell ref="A44:E44"/>
    <mergeCell ref="A45:E45"/>
    <mergeCell ref="A46:E46"/>
    <mergeCell ref="A17:H17"/>
    <mergeCell ref="A16:I16"/>
    <mergeCell ref="B12:C12"/>
    <mergeCell ref="B5:I5"/>
    <mergeCell ref="B6:I6"/>
    <mergeCell ref="B14:E14"/>
    <mergeCell ref="A43:E43"/>
    <mergeCell ref="A2:C2"/>
    <mergeCell ref="D2:G2"/>
    <mergeCell ref="I2:N2"/>
    <mergeCell ref="A8:I8"/>
    <mergeCell ref="B10:C10"/>
  </mergeCells>
  <pageMargins left="0.7" right="0.7" top="0.75" bottom="0.75" header="0.3" footer="0.3"/>
  <pageSetup scale="39" orientation="portrait" r:id="rId1"/>
  <extLst>
    <ext xmlns:x14="http://schemas.microsoft.com/office/spreadsheetml/2009/9/main" uri="{78C0D931-6437-407d-A8EE-F0AAD7539E65}">
      <x14:conditionalFormattings>
        <x14:conditionalFormatting xmlns:xm="http://schemas.microsoft.com/office/excel/2006/main">
          <x14:cfRule type="expression" priority="4" id="{C6FCC540-3901-472D-8A86-FDB700D59DFF}">
            <xm:f>+Worksheet!$J$13="SECTIONAL"</xm:f>
            <x14:dxf>
              <font>
                <color theme="0"/>
              </font>
              <fill>
                <patternFill>
                  <bgColor theme="0"/>
                </patternFill>
              </fill>
              <border>
                <left/>
                <right/>
                <top/>
                <bottom/>
                <vertical/>
                <horizontal/>
              </border>
            </x14:dxf>
          </x14:cfRule>
          <xm:sqref>F57:H69</xm:sqref>
        </x14:conditionalFormatting>
        <x14:conditionalFormatting xmlns:xm="http://schemas.microsoft.com/office/excel/2006/main">
          <x14:cfRule type="expression" priority="3" id="{46099198-1B4F-4E50-830C-95D4CBC1F730}">
            <xm:f>+Worksheet!$J$13="SECTIONAL"</xm:f>
            <x14:dxf>
              <font>
                <color theme="0"/>
              </font>
              <fill>
                <patternFill>
                  <bgColor theme="0"/>
                </patternFill>
              </fill>
              <border>
                <left/>
                <top/>
                <bottom/>
                <vertical/>
                <horizontal/>
              </border>
            </x14:dxf>
          </x14:cfRule>
          <xm:sqref>I57:I69</xm:sqref>
        </x14:conditionalFormatting>
        <x14:conditionalFormatting xmlns:xm="http://schemas.microsoft.com/office/excel/2006/main">
          <x14:cfRule type="expression" priority="1" id="{29BE26B6-B068-48F7-9579-A0A74F614367}">
            <xm:f>+Worksheet!$C$5="northwest"</xm:f>
            <x14:dxf>
              <font>
                <color theme="0"/>
              </font>
              <fill>
                <patternFill>
                  <bgColor theme="0"/>
                </patternFill>
              </fill>
              <border>
                <left/>
                <right/>
                <top/>
                <bottom/>
                <vertical/>
                <horizontal/>
              </border>
            </x14:dxf>
          </x14:cfRule>
          <xm:sqref>K15:U34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0000000}">
          <x14:formula1>
            <xm:f>'Final Report'!$L$26:$L$27</xm:f>
          </x14:formula1>
          <xm:sqref>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0"/>
  <sheetViews>
    <sheetView workbookViewId="0"/>
  </sheetViews>
  <sheetFormatPr defaultColWidth="11.44140625" defaultRowHeight="15" x14ac:dyDescent="0.2"/>
  <cols>
    <col min="1" max="1" width="7.6640625" style="278" customWidth="1"/>
    <col min="2" max="2" width="18.6640625" style="254" customWidth="1"/>
    <col min="3" max="3" width="1.6640625" style="4" customWidth="1"/>
    <col min="4" max="4" width="22.6640625" style="254" customWidth="1"/>
    <col min="5" max="5" width="1.6640625" style="4" customWidth="1"/>
    <col min="6" max="6" width="22.6640625" style="254" customWidth="1"/>
    <col min="7" max="7" width="1.6640625" style="4" customWidth="1"/>
    <col min="8" max="8" width="10.6640625" style="254" customWidth="1"/>
    <col min="9" max="9" width="2.6640625" style="4" customWidth="1"/>
    <col min="10" max="10" width="11.6640625" style="254" customWidth="1"/>
    <col min="11" max="11" width="1.6640625" style="4" customWidth="1"/>
    <col min="12" max="12" width="11.6640625" style="254" customWidth="1"/>
    <col min="13" max="13" width="13.5546875" style="253" hidden="1" customWidth="1"/>
    <col min="14" max="19" width="11.44140625" style="16"/>
    <col min="20" max="256" width="11.44140625" style="4"/>
    <col min="257" max="257" width="7.6640625" style="4" customWidth="1"/>
    <col min="258" max="258" width="18.6640625" style="4" customWidth="1"/>
    <col min="259" max="259" width="1.6640625" style="4" customWidth="1"/>
    <col min="260" max="260" width="22.6640625" style="4" customWidth="1"/>
    <col min="261" max="261" width="1.6640625" style="4" customWidth="1"/>
    <col min="262" max="262" width="22.6640625" style="4" customWidth="1"/>
    <col min="263" max="263" width="1.6640625" style="4" customWidth="1"/>
    <col min="264" max="264" width="10.6640625" style="4" customWidth="1"/>
    <col min="265" max="265" width="2.6640625" style="4" customWidth="1"/>
    <col min="266" max="266" width="11.6640625" style="4" customWidth="1"/>
    <col min="267" max="267" width="1.6640625" style="4" customWidth="1"/>
    <col min="268" max="268" width="11.6640625" style="4" customWidth="1"/>
    <col min="269" max="269" width="0" style="4" hidden="1" customWidth="1"/>
    <col min="270" max="512" width="11.44140625" style="4"/>
    <col min="513" max="513" width="7.6640625" style="4" customWidth="1"/>
    <col min="514" max="514" width="18.6640625" style="4" customWidth="1"/>
    <col min="515" max="515" width="1.6640625" style="4" customWidth="1"/>
    <col min="516" max="516" width="22.6640625" style="4" customWidth="1"/>
    <col min="517" max="517" width="1.6640625" style="4" customWidth="1"/>
    <col min="518" max="518" width="22.6640625" style="4" customWidth="1"/>
    <col min="519" max="519" width="1.6640625" style="4" customWidth="1"/>
    <col min="520" max="520" width="10.6640625" style="4" customWidth="1"/>
    <col min="521" max="521" width="2.6640625" style="4" customWidth="1"/>
    <col min="522" max="522" width="11.6640625" style="4" customWidth="1"/>
    <col min="523" max="523" width="1.6640625" style="4" customWidth="1"/>
    <col min="524" max="524" width="11.6640625" style="4" customWidth="1"/>
    <col min="525" max="525" width="0" style="4" hidden="1" customWidth="1"/>
    <col min="526" max="768" width="11.44140625" style="4"/>
    <col min="769" max="769" width="7.6640625" style="4" customWidth="1"/>
    <col min="770" max="770" width="18.6640625" style="4" customWidth="1"/>
    <col min="771" max="771" width="1.6640625" style="4" customWidth="1"/>
    <col min="772" max="772" width="22.6640625" style="4" customWidth="1"/>
    <col min="773" max="773" width="1.6640625" style="4" customWidth="1"/>
    <col min="774" max="774" width="22.6640625" style="4" customWidth="1"/>
    <col min="775" max="775" width="1.6640625" style="4" customWidth="1"/>
    <col min="776" max="776" width="10.6640625" style="4" customWidth="1"/>
    <col min="777" max="777" width="2.6640625" style="4" customWidth="1"/>
    <col min="778" max="778" width="11.6640625" style="4" customWidth="1"/>
    <col min="779" max="779" width="1.6640625" style="4" customWidth="1"/>
    <col min="780" max="780" width="11.6640625" style="4" customWidth="1"/>
    <col min="781" max="781" width="0" style="4" hidden="1" customWidth="1"/>
    <col min="782" max="1024" width="11.44140625" style="4"/>
    <col min="1025" max="1025" width="7.6640625" style="4" customWidth="1"/>
    <col min="1026" max="1026" width="18.6640625" style="4" customWidth="1"/>
    <col min="1027" max="1027" width="1.6640625" style="4" customWidth="1"/>
    <col min="1028" max="1028" width="22.6640625" style="4" customWidth="1"/>
    <col min="1029" max="1029" width="1.6640625" style="4" customWidth="1"/>
    <col min="1030" max="1030" width="22.6640625" style="4" customWidth="1"/>
    <col min="1031" max="1031" width="1.6640625" style="4" customWidth="1"/>
    <col min="1032" max="1032" width="10.6640625" style="4" customWidth="1"/>
    <col min="1033" max="1033" width="2.6640625" style="4" customWidth="1"/>
    <col min="1034" max="1034" width="11.6640625" style="4" customWidth="1"/>
    <col min="1035" max="1035" width="1.6640625" style="4" customWidth="1"/>
    <col min="1036" max="1036" width="11.6640625" style="4" customWidth="1"/>
    <col min="1037" max="1037" width="0" style="4" hidden="1" customWidth="1"/>
    <col min="1038" max="1280" width="11.44140625" style="4"/>
    <col min="1281" max="1281" width="7.6640625" style="4" customWidth="1"/>
    <col min="1282" max="1282" width="18.6640625" style="4" customWidth="1"/>
    <col min="1283" max="1283" width="1.6640625" style="4" customWidth="1"/>
    <col min="1284" max="1284" width="22.6640625" style="4" customWidth="1"/>
    <col min="1285" max="1285" width="1.6640625" style="4" customWidth="1"/>
    <col min="1286" max="1286" width="22.6640625" style="4" customWidth="1"/>
    <col min="1287" max="1287" width="1.6640625" style="4" customWidth="1"/>
    <col min="1288" max="1288" width="10.6640625" style="4" customWidth="1"/>
    <col min="1289" max="1289" width="2.6640625" style="4" customWidth="1"/>
    <col min="1290" max="1290" width="11.6640625" style="4" customWidth="1"/>
    <col min="1291" max="1291" width="1.6640625" style="4" customWidth="1"/>
    <col min="1292" max="1292" width="11.6640625" style="4" customWidth="1"/>
    <col min="1293" max="1293" width="0" style="4" hidden="1" customWidth="1"/>
    <col min="1294" max="1536" width="11.44140625" style="4"/>
    <col min="1537" max="1537" width="7.6640625" style="4" customWidth="1"/>
    <col min="1538" max="1538" width="18.6640625" style="4" customWidth="1"/>
    <col min="1539" max="1539" width="1.6640625" style="4" customWidth="1"/>
    <col min="1540" max="1540" width="22.6640625" style="4" customWidth="1"/>
    <col min="1541" max="1541" width="1.6640625" style="4" customWidth="1"/>
    <col min="1542" max="1542" width="22.6640625" style="4" customWidth="1"/>
    <col min="1543" max="1543" width="1.6640625" style="4" customWidth="1"/>
    <col min="1544" max="1544" width="10.6640625" style="4" customWidth="1"/>
    <col min="1545" max="1545" width="2.6640625" style="4" customWidth="1"/>
    <col min="1546" max="1546" width="11.6640625" style="4" customWidth="1"/>
    <col min="1547" max="1547" width="1.6640625" style="4" customWidth="1"/>
    <col min="1548" max="1548" width="11.6640625" style="4" customWidth="1"/>
    <col min="1549" max="1549" width="0" style="4" hidden="1" customWidth="1"/>
    <col min="1550" max="1792" width="11.44140625" style="4"/>
    <col min="1793" max="1793" width="7.6640625" style="4" customWidth="1"/>
    <col min="1794" max="1794" width="18.6640625" style="4" customWidth="1"/>
    <col min="1795" max="1795" width="1.6640625" style="4" customWidth="1"/>
    <col min="1796" max="1796" width="22.6640625" style="4" customWidth="1"/>
    <col min="1797" max="1797" width="1.6640625" style="4" customWidth="1"/>
    <col min="1798" max="1798" width="22.6640625" style="4" customWidth="1"/>
    <col min="1799" max="1799" width="1.6640625" style="4" customWidth="1"/>
    <col min="1800" max="1800" width="10.6640625" style="4" customWidth="1"/>
    <col min="1801" max="1801" width="2.6640625" style="4" customWidth="1"/>
    <col min="1802" max="1802" width="11.6640625" style="4" customWidth="1"/>
    <col min="1803" max="1803" width="1.6640625" style="4" customWidth="1"/>
    <col min="1804" max="1804" width="11.6640625" style="4" customWidth="1"/>
    <col min="1805" max="1805" width="0" style="4" hidden="1" customWidth="1"/>
    <col min="1806" max="2048" width="11.44140625" style="4"/>
    <col min="2049" max="2049" width="7.6640625" style="4" customWidth="1"/>
    <col min="2050" max="2050" width="18.6640625" style="4" customWidth="1"/>
    <col min="2051" max="2051" width="1.6640625" style="4" customWidth="1"/>
    <col min="2052" max="2052" width="22.6640625" style="4" customWidth="1"/>
    <col min="2053" max="2053" width="1.6640625" style="4" customWidth="1"/>
    <col min="2054" max="2054" width="22.6640625" style="4" customWidth="1"/>
    <col min="2055" max="2055" width="1.6640625" style="4" customWidth="1"/>
    <col min="2056" max="2056" width="10.6640625" style="4" customWidth="1"/>
    <col min="2057" max="2057" width="2.6640625" style="4" customWidth="1"/>
    <col min="2058" max="2058" width="11.6640625" style="4" customWidth="1"/>
    <col min="2059" max="2059" width="1.6640625" style="4" customWidth="1"/>
    <col min="2060" max="2060" width="11.6640625" style="4" customWidth="1"/>
    <col min="2061" max="2061" width="0" style="4" hidden="1" customWidth="1"/>
    <col min="2062" max="2304" width="11.44140625" style="4"/>
    <col min="2305" max="2305" width="7.6640625" style="4" customWidth="1"/>
    <col min="2306" max="2306" width="18.6640625" style="4" customWidth="1"/>
    <col min="2307" max="2307" width="1.6640625" style="4" customWidth="1"/>
    <col min="2308" max="2308" width="22.6640625" style="4" customWidth="1"/>
    <col min="2309" max="2309" width="1.6640625" style="4" customWidth="1"/>
    <col min="2310" max="2310" width="22.6640625" style="4" customWidth="1"/>
    <col min="2311" max="2311" width="1.6640625" style="4" customWidth="1"/>
    <col min="2312" max="2312" width="10.6640625" style="4" customWidth="1"/>
    <col min="2313" max="2313" width="2.6640625" style="4" customWidth="1"/>
    <col min="2314" max="2314" width="11.6640625" style="4" customWidth="1"/>
    <col min="2315" max="2315" width="1.6640625" style="4" customWidth="1"/>
    <col min="2316" max="2316" width="11.6640625" style="4" customWidth="1"/>
    <col min="2317" max="2317" width="0" style="4" hidden="1" customWidth="1"/>
    <col min="2318" max="2560" width="11.44140625" style="4"/>
    <col min="2561" max="2561" width="7.6640625" style="4" customWidth="1"/>
    <col min="2562" max="2562" width="18.6640625" style="4" customWidth="1"/>
    <col min="2563" max="2563" width="1.6640625" style="4" customWidth="1"/>
    <col min="2564" max="2564" width="22.6640625" style="4" customWidth="1"/>
    <col min="2565" max="2565" width="1.6640625" style="4" customWidth="1"/>
    <col min="2566" max="2566" width="22.6640625" style="4" customWidth="1"/>
    <col min="2567" max="2567" width="1.6640625" style="4" customWidth="1"/>
    <col min="2568" max="2568" width="10.6640625" style="4" customWidth="1"/>
    <col min="2569" max="2569" width="2.6640625" style="4" customWidth="1"/>
    <col min="2570" max="2570" width="11.6640625" style="4" customWidth="1"/>
    <col min="2571" max="2571" width="1.6640625" style="4" customWidth="1"/>
    <col min="2572" max="2572" width="11.6640625" style="4" customWidth="1"/>
    <col min="2573" max="2573" width="0" style="4" hidden="1" customWidth="1"/>
    <col min="2574" max="2816" width="11.44140625" style="4"/>
    <col min="2817" max="2817" width="7.6640625" style="4" customWidth="1"/>
    <col min="2818" max="2818" width="18.6640625" style="4" customWidth="1"/>
    <col min="2819" max="2819" width="1.6640625" style="4" customWidth="1"/>
    <col min="2820" max="2820" width="22.6640625" style="4" customWidth="1"/>
    <col min="2821" max="2821" width="1.6640625" style="4" customWidth="1"/>
    <col min="2822" max="2822" width="22.6640625" style="4" customWidth="1"/>
    <col min="2823" max="2823" width="1.6640625" style="4" customWidth="1"/>
    <col min="2824" max="2824" width="10.6640625" style="4" customWidth="1"/>
    <col min="2825" max="2825" width="2.6640625" style="4" customWidth="1"/>
    <col min="2826" max="2826" width="11.6640625" style="4" customWidth="1"/>
    <col min="2827" max="2827" width="1.6640625" style="4" customWidth="1"/>
    <col min="2828" max="2828" width="11.6640625" style="4" customWidth="1"/>
    <col min="2829" max="2829" width="0" style="4" hidden="1" customWidth="1"/>
    <col min="2830" max="3072" width="11.44140625" style="4"/>
    <col min="3073" max="3073" width="7.6640625" style="4" customWidth="1"/>
    <col min="3074" max="3074" width="18.6640625" style="4" customWidth="1"/>
    <col min="3075" max="3075" width="1.6640625" style="4" customWidth="1"/>
    <col min="3076" max="3076" width="22.6640625" style="4" customWidth="1"/>
    <col min="3077" max="3077" width="1.6640625" style="4" customWidth="1"/>
    <col min="3078" max="3078" width="22.6640625" style="4" customWidth="1"/>
    <col min="3079" max="3079" width="1.6640625" style="4" customWidth="1"/>
    <col min="3080" max="3080" width="10.6640625" style="4" customWidth="1"/>
    <col min="3081" max="3081" width="2.6640625" style="4" customWidth="1"/>
    <col min="3082" max="3082" width="11.6640625" style="4" customWidth="1"/>
    <col min="3083" max="3083" width="1.6640625" style="4" customWidth="1"/>
    <col min="3084" max="3084" width="11.6640625" style="4" customWidth="1"/>
    <col min="3085" max="3085" width="0" style="4" hidden="1" customWidth="1"/>
    <col min="3086" max="3328" width="11.44140625" style="4"/>
    <col min="3329" max="3329" width="7.6640625" style="4" customWidth="1"/>
    <col min="3330" max="3330" width="18.6640625" style="4" customWidth="1"/>
    <col min="3331" max="3331" width="1.6640625" style="4" customWidth="1"/>
    <col min="3332" max="3332" width="22.6640625" style="4" customWidth="1"/>
    <col min="3333" max="3333" width="1.6640625" style="4" customWidth="1"/>
    <col min="3334" max="3334" width="22.6640625" style="4" customWidth="1"/>
    <col min="3335" max="3335" width="1.6640625" style="4" customWidth="1"/>
    <col min="3336" max="3336" width="10.6640625" style="4" customWidth="1"/>
    <col min="3337" max="3337" width="2.6640625" style="4" customWidth="1"/>
    <col min="3338" max="3338" width="11.6640625" style="4" customWidth="1"/>
    <col min="3339" max="3339" width="1.6640625" style="4" customWidth="1"/>
    <col min="3340" max="3340" width="11.6640625" style="4" customWidth="1"/>
    <col min="3341" max="3341" width="0" style="4" hidden="1" customWidth="1"/>
    <col min="3342" max="3584" width="11.44140625" style="4"/>
    <col min="3585" max="3585" width="7.6640625" style="4" customWidth="1"/>
    <col min="3586" max="3586" width="18.6640625" style="4" customWidth="1"/>
    <col min="3587" max="3587" width="1.6640625" style="4" customWidth="1"/>
    <col min="3588" max="3588" width="22.6640625" style="4" customWidth="1"/>
    <col min="3589" max="3589" width="1.6640625" style="4" customWidth="1"/>
    <col min="3590" max="3590" width="22.6640625" style="4" customWidth="1"/>
    <col min="3591" max="3591" width="1.6640625" style="4" customWidth="1"/>
    <col min="3592" max="3592" width="10.6640625" style="4" customWidth="1"/>
    <col min="3593" max="3593" width="2.6640625" style="4" customWidth="1"/>
    <col min="3594" max="3594" width="11.6640625" style="4" customWidth="1"/>
    <col min="3595" max="3595" width="1.6640625" style="4" customWidth="1"/>
    <col min="3596" max="3596" width="11.6640625" style="4" customWidth="1"/>
    <col min="3597" max="3597" width="0" style="4" hidden="1" customWidth="1"/>
    <col min="3598" max="3840" width="11.44140625" style="4"/>
    <col min="3841" max="3841" width="7.6640625" style="4" customWidth="1"/>
    <col min="3842" max="3842" width="18.6640625" style="4" customWidth="1"/>
    <col min="3843" max="3843" width="1.6640625" style="4" customWidth="1"/>
    <col min="3844" max="3844" width="22.6640625" style="4" customWidth="1"/>
    <col min="3845" max="3845" width="1.6640625" style="4" customWidth="1"/>
    <col min="3846" max="3846" width="22.6640625" style="4" customWidth="1"/>
    <col min="3847" max="3847" width="1.6640625" style="4" customWidth="1"/>
    <col min="3848" max="3848" width="10.6640625" style="4" customWidth="1"/>
    <col min="3849" max="3849" width="2.6640625" style="4" customWidth="1"/>
    <col min="3850" max="3850" width="11.6640625" style="4" customWidth="1"/>
    <col min="3851" max="3851" width="1.6640625" style="4" customWidth="1"/>
    <col min="3852" max="3852" width="11.6640625" style="4" customWidth="1"/>
    <col min="3853" max="3853" width="0" style="4" hidden="1" customWidth="1"/>
    <col min="3854" max="4096" width="11.44140625" style="4"/>
    <col min="4097" max="4097" width="7.6640625" style="4" customWidth="1"/>
    <col min="4098" max="4098" width="18.6640625" style="4" customWidth="1"/>
    <col min="4099" max="4099" width="1.6640625" style="4" customWidth="1"/>
    <col min="4100" max="4100" width="22.6640625" style="4" customWidth="1"/>
    <col min="4101" max="4101" width="1.6640625" style="4" customWidth="1"/>
    <col min="4102" max="4102" width="22.6640625" style="4" customWidth="1"/>
    <col min="4103" max="4103" width="1.6640625" style="4" customWidth="1"/>
    <col min="4104" max="4104" width="10.6640625" style="4" customWidth="1"/>
    <col min="4105" max="4105" width="2.6640625" style="4" customWidth="1"/>
    <col min="4106" max="4106" width="11.6640625" style="4" customWidth="1"/>
    <col min="4107" max="4107" width="1.6640625" style="4" customWidth="1"/>
    <col min="4108" max="4108" width="11.6640625" style="4" customWidth="1"/>
    <col min="4109" max="4109" width="0" style="4" hidden="1" customWidth="1"/>
    <col min="4110" max="4352" width="11.44140625" style="4"/>
    <col min="4353" max="4353" width="7.6640625" style="4" customWidth="1"/>
    <col min="4354" max="4354" width="18.6640625" style="4" customWidth="1"/>
    <col min="4355" max="4355" width="1.6640625" style="4" customWidth="1"/>
    <col min="4356" max="4356" width="22.6640625" style="4" customWidth="1"/>
    <col min="4357" max="4357" width="1.6640625" style="4" customWidth="1"/>
    <col min="4358" max="4358" width="22.6640625" style="4" customWidth="1"/>
    <col min="4359" max="4359" width="1.6640625" style="4" customWidth="1"/>
    <col min="4360" max="4360" width="10.6640625" style="4" customWidth="1"/>
    <col min="4361" max="4361" width="2.6640625" style="4" customWidth="1"/>
    <col min="4362" max="4362" width="11.6640625" style="4" customWidth="1"/>
    <col min="4363" max="4363" width="1.6640625" style="4" customWidth="1"/>
    <col min="4364" max="4364" width="11.6640625" style="4" customWidth="1"/>
    <col min="4365" max="4365" width="0" style="4" hidden="1" customWidth="1"/>
    <col min="4366" max="4608" width="11.44140625" style="4"/>
    <col min="4609" max="4609" width="7.6640625" style="4" customWidth="1"/>
    <col min="4610" max="4610" width="18.6640625" style="4" customWidth="1"/>
    <col min="4611" max="4611" width="1.6640625" style="4" customWidth="1"/>
    <col min="4612" max="4612" width="22.6640625" style="4" customWidth="1"/>
    <col min="4613" max="4613" width="1.6640625" style="4" customWidth="1"/>
    <col min="4614" max="4614" width="22.6640625" style="4" customWidth="1"/>
    <col min="4615" max="4615" width="1.6640625" style="4" customWidth="1"/>
    <col min="4616" max="4616" width="10.6640625" style="4" customWidth="1"/>
    <col min="4617" max="4617" width="2.6640625" style="4" customWidth="1"/>
    <col min="4618" max="4618" width="11.6640625" style="4" customWidth="1"/>
    <col min="4619" max="4619" width="1.6640625" style="4" customWidth="1"/>
    <col min="4620" max="4620" width="11.6640625" style="4" customWidth="1"/>
    <col min="4621" max="4621" width="0" style="4" hidden="1" customWidth="1"/>
    <col min="4622" max="4864" width="11.44140625" style="4"/>
    <col min="4865" max="4865" width="7.6640625" style="4" customWidth="1"/>
    <col min="4866" max="4866" width="18.6640625" style="4" customWidth="1"/>
    <col min="4867" max="4867" width="1.6640625" style="4" customWidth="1"/>
    <col min="4868" max="4868" width="22.6640625" style="4" customWidth="1"/>
    <col min="4869" max="4869" width="1.6640625" style="4" customWidth="1"/>
    <col min="4870" max="4870" width="22.6640625" style="4" customWidth="1"/>
    <col min="4871" max="4871" width="1.6640625" style="4" customWidth="1"/>
    <col min="4872" max="4872" width="10.6640625" style="4" customWidth="1"/>
    <col min="4873" max="4873" width="2.6640625" style="4" customWidth="1"/>
    <col min="4874" max="4874" width="11.6640625" style="4" customWidth="1"/>
    <col min="4875" max="4875" width="1.6640625" style="4" customWidth="1"/>
    <col min="4876" max="4876" width="11.6640625" style="4" customWidth="1"/>
    <col min="4877" max="4877" width="0" style="4" hidden="1" customWidth="1"/>
    <col min="4878" max="5120" width="11.44140625" style="4"/>
    <col min="5121" max="5121" width="7.6640625" style="4" customWidth="1"/>
    <col min="5122" max="5122" width="18.6640625" style="4" customWidth="1"/>
    <col min="5123" max="5123" width="1.6640625" style="4" customWidth="1"/>
    <col min="5124" max="5124" width="22.6640625" style="4" customWidth="1"/>
    <col min="5125" max="5125" width="1.6640625" style="4" customWidth="1"/>
    <col min="5126" max="5126" width="22.6640625" style="4" customWidth="1"/>
    <col min="5127" max="5127" width="1.6640625" style="4" customWidth="1"/>
    <col min="5128" max="5128" width="10.6640625" style="4" customWidth="1"/>
    <col min="5129" max="5129" width="2.6640625" style="4" customWidth="1"/>
    <col min="5130" max="5130" width="11.6640625" style="4" customWidth="1"/>
    <col min="5131" max="5131" width="1.6640625" style="4" customWidth="1"/>
    <col min="5132" max="5132" width="11.6640625" style="4" customWidth="1"/>
    <col min="5133" max="5133" width="0" style="4" hidden="1" customWidth="1"/>
    <col min="5134" max="5376" width="11.44140625" style="4"/>
    <col min="5377" max="5377" width="7.6640625" style="4" customWidth="1"/>
    <col min="5378" max="5378" width="18.6640625" style="4" customWidth="1"/>
    <col min="5379" max="5379" width="1.6640625" style="4" customWidth="1"/>
    <col min="5380" max="5380" width="22.6640625" style="4" customWidth="1"/>
    <col min="5381" max="5381" width="1.6640625" style="4" customWidth="1"/>
    <col min="5382" max="5382" width="22.6640625" style="4" customWidth="1"/>
    <col min="5383" max="5383" width="1.6640625" style="4" customWidth="1"/>
    <col min="5384" max="5384" width="10.6640625" style="4" customWidth="1"/>
    <col min="5385" max="5385" width="2.6640625" style="4" customWidth="1"/>
    <col min="5386" max="5386" width="11.6640625" style="4" customWidth="1"/>
    <col min="5387" max="5387" width="1.6640625" style="4" customWidth="1"/>
    <col min="5388" max="5388" width="11.6640625" style="4" customWidth="1"/>
    <col min="5389" max="5389" width="0" style="4" hidden="1" customWidth="1"/>
    <col min="5390" max="5632" width="11.44140625" style="4"/>
    <col min="5633" max="5633" width="7.6640625" style="4" customWidth="1"/>
    <col min="5634" max="5634" width="18.6640625" style="4" customWidth="1"/>
    <col min="5635" max="5635" width="1.6640625" style="4" customWidth="1"/>
    <col min="5636" max="5636" width="22.6640625" style="4" customWidth="1"/>
    <col min="5637" max="5637" width="1.6640625" style="4" customWidth="1"/>
    <col min="5638" max="5638" width="22.6640625" style="4" customWidth="1"/>
    <col min="5639" max="5639" width="1.6640625" style="4" customWidth="1"/>
    <col min="5640" max="5640" width="10.6640625" style="4" customWidth="1"/>
    <col min="5641" max="5641" width="2.6640625" style="4" customWidth="1"/>
    <col min="5642" max="5642" width="11.6640625" style="4" customWidth="1"/>
    <col min="5643" max="5643" width="1.6640625" style="4" customWidth="1"/>
    <col min="5644" max="5644" width="11.6640625" style="4" customWidth="1"/>
    <col min="5645" max="5645" width="0" style="4" hidden="1" customWidth="1"/>
    <col min="5646" max="5888" width="11.44140625" style="4"/>
    <col min="5889" max="5889" width="7.6640625" style="4" customWidth="1"/>
    <col min="5890" max="5890" width="18.6640625" style="4" customWidth="1"/>
    <col min="5891" max="5891" width="1.6640625" style="4" customWidth="1"/>
    <col min="5892" max="5892" width="22.6640625" style="4" customWidth="1"/>
    <col min="5893" max="5893" width="1.6640625" style="4" customWidth="1"/>
    <col min="5894" max="5894" width="22.6640625" style="4" customWidth="1"/>
    <col min="5895" max="5895" width="1.6640625" style="4" customWidth="1"/>
    <col min="5896" max="5896" width="10.6640625" style="4" customWidth="1"/>
    <col min="5897" max="5897" width="2.6640625" style="4" customWidth="1"/>
    <col min="5898" max="5898" width="11.6640625" style="4" customWidth="1"/>
    <col min="5899" max="5899" width="1.6640625" style="4" customWidth="1"/>
    <col min="5900" max="5900" width="11.6640625" style="4" customWidth="1"/>
    <col min="5901" max="5901" width="0" style="4" hidden="1" customWidth="1"/>
    <col min="5902" max="6144" width="11.44140625" style="4"/>
    <col min="6145" max="6145" width="7.6640625" style="4" customWidth="1"/>
    <col min="6146" max="6146" width="18.6640625" style="4" customWidth="1"/>
    <col min="6147" max="6147" width="1.6640625" style="4" customWidth="1"/>
    <col min="6148" max="6148" width="22.6640625" style="4" customWidth="1"/>
    <col min="6149" max="6149" width="1.6640625" style="4" customWidth="1"/>
    <col min="6150" max="6150" width="22.6640625" style="4" customWidth="1"/>
    <col min="6151" max="6151" width="1.6640625" style="4" customWidth="1"/>
    <col min="6152" max="6152" width="10.6640625" style="4" customWidth="1"/>
    <col min="6153" max="6153" width="2.6640625" style="4" customWidth="1"/>
    <col min="6154" max="6154" width="11.6640625" style="4" customWidth="1"/>
    <col min="6155" max="6155" width="1.6640625" style="4" customWidth="1"/>
    <col min="6156" max="6156" width="11.6640625" style="4" customWidth="1"/>
    <col min="6157" max="6157" width="0" style="4" hidden="1" customWidth="1"/>
    <col min="6158" max="6400" width="11.44140625" style="4"/>
    <col min="6401" max="6401" width="7.6640625" style="4" customWidth="1"/>
    <col min="6402" max="6402" width="18.6640625" style="4" customWidth="1"/>
    <col min="6403" max="6403" width="1.6640625" style="4" customWidth="1"/>
    <col min="6404" max="6404" width="22.6640625" style="4" customWidth="1"/>
    <col min="6405" max="6405" width="1.6640625" style="4" customWidth="1"/>
    <col min="6406" max="6406" width="22.6640625" style="4" customWidth="1"/>
    <col min="6407" max="6407" width="1.6640625" style="4" customWidth="1"/>
    <col min="6408" max="6408" width="10.6640625" style="4" customWidth="1"/>
    <col min="6409" max="6409" width="2.6640625" style="4" customWidth="1"/>
    <col min="6410" max="6410" width="11.6640625" style="4" customWidth="1"/>
    <col min="6411" max="6411" width="1.6640625" style="4" customWidth="1"/>
    <col min="6412" max="6412" width="11.6640625" style="4" customWidth="1"/>
    <col min="6413" max="6413" width="0" style="4" hidden="1" customWidth="1"/>
    <col min="6414" max="6656" width="11.44140625" style="4"/>
    <col min="6657" max="6657" width="7.6640625" style="4" customWidth="1"/>
    <col min="6658" max="6658" width="18.6640625" style="4" customWidth="1"/>
    <col min="6659" max="6659" width="1.6640625" style="4" customWidth="1"/>
    <col min="6660" max="6660" width="22.6640625" style="4" customWidth="1"/>
    <col min="6661" max="6661" width="1.6640625" style="4" customWidth="1"/>
    <col min="6662" max="6662" width="22.6640625" style="4" customWidth="1"/>
    <col min="6663" max="6663" width="1.6640625" style="4" customWidth="1"/>
    <col min="6664" max="6664" width="10.6640625" style="4" customWidth="1"/>
    <col min="6665" max="6665" width="2.6640625" style="4" customWidth="1"/>
    <col min="6666" max="6666" width="11.6640625" style="4" customWidth="1"/>
    <col min="6667" max="6667" width="1.6640625" style="4" customWidth="1"/>
    <col min="6668" max="6668" width="11.6640625" style="4" customWidth="1"/>
    <col min="6669" max="6669" width="0" style="4" hidden="1" customWidth="1"/>
    <col min="6670" max="6912" width="11.44140625" style="4"/>
    <col min="6913" max="6913" width="7.6640625" style="4" customWidth="1"/>
    <col min="6914" max="6914" width="18.6640625" style="4" customWidth="1"/>
    <col min="6915" max="6915" width="1.6640625" style="4" customWidth="1"/>
    <col min="6916" max="6916" width="22.6640625" style="4" customWidth="1"/>
    <col min="6917" max="6917" width="1.6640625" style="4" customWidth="1"/>
    <col min="6918" max="6918" width="22.6640625" style="4" customWidth="1"/>
    <col min="6919" max="6919" width="1.6640625" style="4" customWidth="1"/>
    <col min="6920" max="6920" width="10.6640625" style="4" customWidth="1"/>
    <col min="6921" max="6921" width="2.6640625" style="4" customWidth="1"/>
    <col min="6922" max="6922" width="11.6640625" style="4" customWidth="1"/>
    <col min="6923" max="6923" width="1.6640625" style="4" customWidth="1"/>
    <col min="6924" max="6924" width="11.6640625" style="4" customWidth="1"/>
    <col min="6925" max="6925" width="0" style="4" hidden="1" customWidth="1"/>
    <col min="6926" max="7168" width="11.44140625" style="4"/>
    <col min="7169" max="7169" width="7.6640625" style="4" customWidth="1"/>
    <col min="7170" max="7170" width="18.6640625" style="4" customWidth="1"/>
    <col min="7171" max="7171" width="1.6640625" style="4" customWidth="1"/>
    <col min="7172" max="7172" width="22.6640625" style="4" customWidth="1"/>
    <col min="7173" max="7173" width="1.6640625" style="4" customWidth="1"/>
    <col min="7174" max="7174" width="22.6640625" style="4" customWidth="1"/>
    <col min="7175" max="7175" width="1.6640625" style="4" customWidth="1"/>
    <col min="7176" max="7176" width="10.6640625" style="4" customWidth="1"/>
    <col min="7177" max="7177" width="2.6640625" style="4" customWidth="1"/>
    <col min="7178" max="7178" width="11.6640625" style="4" customWidth="1"/>
    <col min="7179" max="7179" width="1.6640625" style="4" customWidth="1"/>
    <col min="7180" max="7180" width="11.6640625" style="4" customWidth="1"/>
    <col min="7181" max="7181" width="0" style="4" hidden="1" customWidth="1"/>
    <col min="7182" max="7424" width="11.44140625" style="4"/>
    <col min="7425" max="7425" width="7.6640625" style="4" customWidth="1"/>
    <col min="7426" max="7426" width="18.6640625" style="4" customWidth="1"/>
    <col min="7427" max="7427" width="1.6640625" style="4" customWidth="1"/>
    <col min="7428" max="7428" width="22.6640625" style="4" customWidth="1"/>
    <col min="7429" max="7429" width="1.6640625" style="4" customWidth="1"/>
    <col min="7430" max="7430" width="22.6640625" style="4" customWidth="1"/>
    <col min="7431" max="7431" width="1.6640625" style="4" customWidth="1"/>
    <col min="7432" max="7432" width="10.6640625" style="4" customWidth="1"/>
    <col min="7433" max="7433" width="2.6640625" style="4" customWidth="1"/>
    <col min="7434" max="7434" width="11.6640625" style="4" customWidth="1"/>
    <col min="7435" max="7435" width="1.6640625" style="4" customWidth="1"/>
    <col min="7436" max="7436" width="11.6640625" style="4" customWidth="1"/>
    <col min="7437" max="7437" width="0" style="4" hidden="1" customWidth="1"/>
    <col min="7438" max="7680" width="11.44140625" style="4"/>
    <col min="7681" max="7681" width="7.6640625" style="4" customWidth="1"/>
    <col min="7682" max="7682" width="18.6640625" style="4" customWidth="1"/>
    <col min="7683" max="7683" width="1.6640625" style="4" customWidth="1"/>
    <col min="7684" max="7684" width="22.6640625" style="4" customWidth="1"/>
    <col min="7685" max="7685" width="1.6640625" style="4" customWidth="1"/>
    <col min="7686" max="7686" width="22.6640625" style="4" customWidth="1"/>
    <col min="7687" max="7687" width="1.6640625" style="4" customWidth="1"/>
    <col min="7688" max="7688" width="10.6640625" style="4" customWidth="1"/>
    <col min="7689" max="7689" width="2.6640625" style="4" customWidth="1"/>
    <col min="7690" max="7690" width="11.6640625" style="4" customWidth="1"/>
    <col min="7691" max="7691" width="1.6640625" style="4" customWidth="1"/>
    <col min="7692" max="7692" width="11.6640625" style="4" customWidth="1"/>
    <col min="7693" max="7693" width="0" style="4" hidden="1" customWidth="1"/>
    <col min="7694" max="7936" width="11.44140625" style="4"/>
    <col min="7937" max="7937" width="7.6640625" style="4" customWidth="1"/>
    <col min="7938" max="7938" width="18.6640625" style="4" customWidth="1"/>
    <col min="7939" max="7939" width="1.6640625" style="4" customWidth="1"/>
    <col min="7940" max="7940" width="22.6640625" style="4" customWidth="1"/>
    <col min="7941" max="7941" width="1.6640625" style="4" customWidth="1"/>
    <col min="7942" max="7942" width="22.6640625" style="4" customWidth="1"/>
    <col min="7943" max="7943" width="1.6640625" style="4" customWidth="1"/>
    <col min="7944" max="7944" width="10.6640625" style="4" customWidth="1"/>
    <col min="7945" max="7945" width="2.6640625" style="4" customWidth="1"/>
    <col min="7946" max="7946" width="11.6640625" style="4" customWidth="1"/>
    <col min="7947" max="7947" width="1.6640625" style="4" customWidth="1"/>
    <col min="7948" max="7948" width="11.6640625" style="4" customWidth="1"/>
    <col min="7949" max="7949" width="0" style="4" hidden="1" customWidth="1"/>
    <col min="7950" max="8192" width="11.44140625" style="4"/>
    <col min="8193" max="8193" width="7.6640625" style="4" customWidth="1"/>
    <col min="8194" max="8194" width="18.6640625" style="4" customWidth="1"/>
    <col min="8195" max="8195" width="1.6640625" style="4" customWidth="1"/>
    <col min="8196" max="8196" width="22.6640625" style="4" customWidth="1"/>
    <col min="8197" max="8197" width="1.6640625" style="4" customWidth="1"/>
    <col min="8198" max="8198" width="22.6640625" style="4" customWidth="1"/>
    <col min="8199" max="8199" width="1.6640625" style="4" customWidth="1"/>
    <col min="8200" max="8200" width="10.6640625" style="4" customWidth="1"/>
    <col min="8201" max="8201" width="2.6640625" style="4" customWidth="1"/>
    <col min="8202" max="8202" width="11.6640625" style="4" customWidth="1"/>
    <col min="8203" max="8203" width="1.6640625" style="4" customWidth="1"/>
    <col min="8204" max="8204" width="11.6640625" style="4" customWidth="1"/>
    <col min="8205" max="8205" width="0" style="4" hidden="1" customWidth="1"/>
    <col min="8206" max="8448" width="11.44140625" style="4"/>
    <col min="8449" max="8449" width="7.6640625" style="4" customWidth="1"/>
    <col min="8450" max="8450" width="18.6640625" style="4" customWidth="1"/>
    <col min="8451" max="8451" width="1.6640625" style="4" customWidth="1"/>
    <col min="8452" max="8452" width="22.6640625" style="4" customWidth="1"/>
    <col min="8453" max="8453" width="1.6640625" style="4" customWidth="1"/>
    <col min="8454" max="8454" width="22.6640625" style="4" customWidth="1"/>
    <col min="8455" max="8455" width="1.6640625" style="4" customWidth="1"/>
    <col min="8456" max="8456" width="10.6640625" style="4" customWidth="1"/>
    <col min="8457" max="8457" width="2.6640625" style="4" customWidth="1"/>
    <col min="8458" max="8458" width="11.6640625" style="4" customWidth="1"/>
    <col min="8459" max="8459" width="1.6640625" style="4" customWidth="1"/>
    <col min="8460" max="8460" width="11.6640625" style="4" customWidth="1"/>
    <col min="8461" max="8461" width="0" style="4" hidden="1" customWidth="1"/>
    <col min="8462" max="8704" width="11.44140625" style="4"/>
    <col min="8705" max="8705" width="7.6640625" style="4" customWidth="1"/>
    <col min="8706" max="8706" width="18.6640625" style="4" customWidth="1"/>
    <col min="8707" max="8707" width="1.6640625" style="4" customWidth="1"/>
    <col min="8708" max="8708" width="22.6640625" style="4" customWidth="1"/>
    <col min="8709" max="8709" width="1.6640625" style="4" customWidth="1"/>
    <col min="8710" max="8710" width="22.6640625" style="4" customWidth="1"/>
    <col min="8711" max="8711" width="1.6640625" style="4" customWidth="1"/>
    <col min="8712" max="8712" width="10.6640625" style="4" customWidth="1"/>
    <col min="8713" max="8713" width="2.6640625" style="4" customWidth="1"/>
    <col min="8714" max="8714" width="11.6640625" style="4" customWidth="1"/>
    <col min="8715" max="8715" width="1.6640625" style="4" customWidth="1"/>
    <col min="8716" max="8716" width="11.6640625" style="4" customWidth="1"/>
    <col min="8717" max="8717" width="0" style="4" hidden="1" customWidth="1"/>
    <col min="8718" max="8960" width="11.44140625" style="4"/>
    <col min="8961" max="8961" width="7.6640625" style="4" customWidth="1"/>
    <col min="8962" max="8962" width="18.6640625" style="4" customWidth="1"/>
    <col min="8963" max="8963" width="1.6640625" style="4" customWidth="1"/>
    <col min="8964" max="8964" width="22.6640625" style="4" customWidth="1"/>
    <col min="8965" max="8965" width="1.6640625" style="4" customWidth="1"/>
    <col min="8966" max="8966" width="22.6640625" style="4" customWidth="1"/>
    <col min="8967" max="8967" width="1.6640625" style="4" customWidth="1"/>
    <col min="8968" max="8968" width="10.6640625" style="4" customWidth="1"/>
    <col min="8969" max="8969" width="2.6640625" style="4" customWidth="1"/>
    <col min="8970" max="8970" width="11.6640625" style="4" customWidth="1"/>
    <col min="8971" max="8971" width="1.6640625" style="4" customWidth="1"/>
    <col min="8972" max="8972" width="11.6640625" style="4" customWidth="1"/>
    <col min="8973" max="8973" width="0" style="4" hidden="1" customWidth="1"/>
    <col min="8974" max="9216" width="11.44140625" style="4"/>
    <col min="9217" max="9217" width="7.6640625" style="4" customWidth="1"/>
    <col min="9218" max="9218" width="18.6640625" style="4" customWidth="1"/>
    <col min="9219" max="9219" width="1.6640625" style="4" customWidth="1"/>
    <col min="9220" max="9220" width="22.6640625" style="4" customWidth="1"/>
    <col min="9221" max="9221" width="1.6640625" style="4" customWidth="1"/>
    <col min="9222" max="9222" width="22.6640625" style="4" customWidth="1"/>
    <col min="9223" max="9223" width="1.6640625" style="4" customWidth="1"/>
    <col min="9224" max="9224" width="10.6640625" style="4" customWidth="1"/>
    <col min="9225" max="9225" width="2.6640625" style="4" customWidth="1"/>
    <col min="9226" max="9226" width="11.6640625" style="4" customWidth="1"/>
    <col min="9227" max="9227" width="1.6640625" style="4" customWidth="1"/>
    <col min="9228" max="9228" width="11.6640625" style="4" customWidth="1"/>
    <col min="9229" max="9229" width="0" style="4" hidden="1" customWidth="1"/>
    <col min="9230" max="9472" width="11.44140625" style="4"/>
    <col min="9473" max="9473" width="7.6640625" style="4" customWidth="1"/>
    <col min="9474" max="9474" width="18.6640625" style="4" customWidth="1"/>
    <col min="9475" max="9475" width="1.6640625" style="4" customWidth="1"/>
    <col min="9476" max="9476" width="22.6640625" style="4" customWidth="1"/>
    <col min="9477" max="9477" width="1.6640625" style="4" customWidth="1"/>
    <col min="9478" max="9478" width="22.6640625" style="4" customWidth="1"/>
    <col min="9479" max="9479" width="1.6640625" style="4" customWidth="1"/>
    <col min="9480" max="9480" width="10.6640625" style="4" customWidth="1"/>
    <col min="9481" max="9481" width="2.6640625" style="4" customWidth="1"/>
    <col min="9482" max="9482" width="11.6640625" style="4" customWidth="1"/>
    <col min="9483" max="9483" width="1.6640625" style="4" customWidth="1"/>
    <col min="9484" max="9484" width="11.6640625" style="4" customWidth="1"/>
    <col min="9485" max="9485" width="0" style="4" hidden="1" customWidth="1"/>
    <col min="9486" max="9728" width="11.44140625" style="4"/>
    <col min="9729" max="9729" width="7.6640625" style="4" customWidth="1"/>
    <col min="9730" max="9730" width="18.6640625" style="4" customWidth="1"/>
    <col min="9731" max="9731" width="1.6640625" style="4" customWidth="1"/>
    <col min="9732" max="9732" width="22.6640625" style="4" customWidth="1"/>
    <col min="9733" max="9733" width="1.6640625" style="4" customWidth="1"/>
    <col min="9734" max="9734" width="22.6640625" style="4" customWidth="1"/>
    <col min="9735" max="9735" width="1.6640625" style="4" customWidth="1"/>
    <col min="9736" max="9736" width="10.6640625" style="4" customWidth="1"/>
    <col min="9737" max="9737" width="2.6640625" style="4" customWidth="1"/>
    <col min="9738" max="9738" width="11.6640625" style="4" customWidth="1"/>
    <col min="9739" max="9739" width="1.6640625" style="4" customWidth="1"/>
    <col min="9740" max="9740" width="11.6640625" style="4" customWidth="1"/>
    <col min="9741" max="9741" width="0" style="4" hidden="1" customWidth="1"/>
    <col min="9742" max="9984" width="11.44140625" style="4"/>
    <col min="9985" max="9985" width="7.6640625" style="4" customWidth="1"/>
    <col min="9986" max="9986" width="18.6640625" style="4" customWidth="1"/>
    <col min="9987" max="9987" width="1.6640625" style="4" customWidth="1"/>
    <col min="9988" max="9988" width="22.6640625" style="4" customWidth="1"/>
    <col min="9989" max="9989" width="1.6640625" style="4" customWidth="1"/>
    <col min="9990" max="9990" width="22.6640625" style="4" customWidth="1"/>
    <col min="9991" max="9991" width="1.6640625" style="4" customWidth="1"/>
    <col min="9992" max="9992" width="10.6640625" style="4" customWidth="1"/>
    <col min="9993" max="9993" width="2.6640625" style="4" customWidth="1"/>
    <col min="9994" max="9994" width="11.6640625" style="4" customWidth="1"/>
    <col min="9995" max="9995" width="1.6640625" style="4" customWidth="1"/>
    <col min="9996" max="9996" width="11.6640625" style="4" customWidth="1"/>
    <col min="9997" max="9997" width="0" style="4" hidden="1" customWidth="1"/>
    <col min="9998" max="10240" width="11.44140625" style="4"/>
    <col min="10241" max="10241" width="7.6640625" style="4" customWidth="1"/>
    <col min="10242" max="10242" width="18.6640625" style="4" customWidth="1"/>
    <col min="10243" max="10243" width="1.6640625" style="4" customWidth="1"/>
    <col min="10244" max="10244" width="22.6640625" style="4" customWidth="1"/>
    <col min="10245" max="10245" width="1.6640625" style="4" customWidth="1"/>
    <col min="10246" max="10246" width="22.6640625" style="4" customWidth="1"/>
    <col min="10247" max="10247" width="1.6640625" style="4" customWidth="1"/>
    <col min="10248" max="10248" width="10.6640625" style="4" customWidth="1"/>
    <col min="10249" max="10249" width="2.6640625" style="4" customWidth="1"/>
    <col min="10250" max="10250" width="11.6640625" style="4" customWidth="1"/>
    <col min="10251" max="10251" width="1.6640625" style="4" customWidth="1"/>
    <col min="10252" max="10252" width="11.6640625" style="4" customWidth="1"/>
    <col min="10253" max="10253" width="0" style="4" hidden="1" customWidth="1"/>
    <col min="10254" max="10496" width="11.44140625" style="4"/>
    <col min="10497" max="10497" width="7.6640625" style="4" customWidth="1"/>
    <col min="10498" max="10498" width="18.6640625" style="4" customWidth="1"/>
    <col min="10499" max="10499" width="1.6640625" style="4" customWidth="1"/>
    <col min="10500" max="10500" width="22.6640625" style="4" customWidth="1"/>
    <col min="10501" max="10501" width="1.6640625" style="4" customWidth="1"/>
    <col min="10502" max="10502" width="22.6640625" style="4" customWidth="1"/>
    <col min="10503" max="10503" width="1.6640625" style="4" customWidth="1"/>
    <col min="10504" max="10504" width="10.6640625" style="4" customWidth="1"/>
    <col min="10505" max="10505" width="2.6640625" style="4" customWidth="1"/>
    <col min="10506" max="10506" width="11.6640625" style="4" customWidth="1"/>
    <col min="10507" max="10507" width="1.6640625" style="4" customWidth="1"/>
    <col min="10508" max="10508" width="11.6640625" style="4" customWidth="1"/>
    <col min="10509" max="10509" width="0" style="4" hidden="1" customWidth="1"/>
    <col min="10510" max="10752" width="11.44140625" style="4"/>
    <col min="10753" max="10753" width="7.6640625" style="4" customWidth="1"/>
    <col min="10754" max="10754" width="18.6640625" style="4" customWidth="1"/>
    <col min="10755" max="10755" width="1.6640625" style="4" customWidth="1"/>
    <col min="10756" max="10756" width="22.6640625" style="4" customWidth="1"/>
    <col min="10757" max="10757" width="1.6640625" style="4" customWidth="1"/>
    <col min="10758" max="10758" width="22.6640625" style="4" customWidth="1"/>
    <col min="10759" max="10759" width="1.6640625" style="4" customWidth="1"/>
    <col min="10760" max="10760" width="10.6640625" style="4" customWidth="1"/>
    <col min="10761" max="10761" width="2.6640625" style="4" customWidth="1"/>
    <col min="10762" max="10762" width="11.6640625" style="4" customWidth="1"/>
    <col min="10763" max="10763" width="1.6640625" style="4" customWidth="1"/>
    <col min="10764" max="10764" width="11.6640625" style="4" customWidth="1"/>
    <col min="10765" max="10765" width="0" style="4" hidden="1" customWidth="1"/>
    <col min="10766" max="11008" width="11.44140625" style="4"/>
    <col min="11009" max="11009" width="7.6640625" style="4" customWidth="1"/>
    <col min="11010" max="11010" width="18.6640625" style="4" customWidth="1"/>
    <col min="11011" max="11011" width="1.6640625" style="4" customWidth="1"/>
    <col min="11012" max="11012" width="22.6640625" style="4" customWidth="1"/>
    <col min="11013" max="11013" width="1.6640625" style="4" customWidth="1"/>
    <col min="11014" max="11014" width="22.6640625" style="4" customWidth="1"/>
    <col min="11015" max="11015" width="1.6640625" style="4" customWidth="1"/>
    <col min="11016" max="11016" width="10.6640625" style="4" customWidth="1"/>
    <col min="11017" max="11017" width="2.6640625" style="4" customWidth="1"/>
    <col min="11018" max="11018" width="11.6640625" style="4" customWidth="1"/>
    <col min="11019" max="11019" width="1.6640625" style="4" customWidth="1"/>
    <col min="11020" max="11020" width="11.6640625" style="4" customWidth="1"/>
    <col min="11021" max="11021" width="0" style="4" hidden="1" customWidth="1"/>
    <col min="11022" max="11264" width="11.44140625" style="4"/>
    <col min="11265" max="11265" width="7.6640625" style="4" customWidth="1"/>
    <col min="11266" max="11266" width="18.6640625" style="4" customWidth="1"/>
    <col min="11267" max="11267" width="1.6640625" style="4" customWidth="1"/>
    <col min="11268" max="11268" width="22.6640625" style="4" customWidth="1"/>
    <col min="11269" max="11269" width="1.6640625" style="4" customWidth="1"/>
    <col min="11270" max="11270" width="22.6640625" style="4" customWidth="1"/>
    <col min="11271" max="11271" width="1.6640625" style="4" customWidth="1"/>
    <col min="11272" max="11272" width="10.6640625" style="4" customWidth="1"/>
    <col min="11273" max="11273" width="2.6640625" style="4" customWidth="1"/>
    <col min="11274" max="11274" width="11.6640625" style="4" customWidth="1"/>
    <col min="11275" max="11275" width="1.6640625" style="4" customWidth="1"/>
    <col min="11276" max="11276" width="11.6640625" style="4" customWidth="1"/>
    <col min="11277" max="11277" width="0" style="4" hidden="1" customWidth="1"/>
    <col min="11278" max="11520" width="11.44140625" style="4"/>
    <col min="11521" max="11521" width="7.6640625" style="4" customWidth="1"/>
    <col min="11522" max="11522" width="18.6640625" style="4" customWidth="1"/>
    <col min="11523" max="11523" width="1.6640625" style="4" customWidth="1"/>
    <col min="11524" max="11524" width="22.6640625" style="4" customWidth="1"/>
    <col min="11525" max="11525" width="1.6640625" style="4" customWidth="1"/>
    <col min="11526" max="11526" width="22.6640625" style="4" customWidth="1"/>
    <col min="11527" max="11527" width="1.6640625" style="4" customWidth="1"/>
    <col min="11528" max="11528" width="10.6640625" style="4" customWidth="1"/>
    <col min="11529" max="11529" width="2.6640625" style="4" customWidth="1"/>
    <col min="11530" max="11530" width="11.6640625" style="4" customWidth="1"/>
    <col min="11531" max="11531" width="1.6640625" style="4" customWidth="1"/>
    <col min="11532" max="11532" width="11.6640625" style="4" customWidth="1"/>
    <col min="11533" max="11533" width="0" style="4" hidden="1" customWidth="1"/>
    <col min="11534" max="11776" width="11.44140625" style="4"/>
    <col min="11777" max="11777" width="7.6640625" style="4" customWidth="1"/>
    <col min="11778" max="11778" width="18.6640625" style="4" customWidth="1"/>
    <col min="11779" max="11779" width="1.6640625" style="4" customWidth="1"/>
    <col min="11780" max="11780" width="22.6640625" style="4" customWidth="1"/>
    <col min="11781" max="11781" width="1.6640625" style="4" customWidth="1"/>
    <col min="11782" max="11782" width="22.6640625" style="4" customWidth="1"/>
    <col min="11783" max="11783" width="1.6640625" style="4" customWidth="1"/>
    <col min="11784" max="11784" width="10.6640625" style="4" customWidth="1"/>
    <col min="11785" max="11785" width="2.6640625" style="4" customWidth="1"/>
    <col min="11786" max="11786" width="11.6640625" style="4" customWidth="1"/>
    <col min="11787" max="11787" width="1.6640625" style="4" customWidth="1"/>
    <col min="11788" max="11788" width="11.6640625" style="4" customWidth="1"/>
    <col min="11789" max="11789" width="0" style="4" hidden="1" customWidth="1"/>
    <col min="11790" max="12032" width="11.44140625" style="4"/>
    <col min="12033" max="12033" width="7.6640625" style="4" customWidth="1"/>
    <col min="12034" max="12034" width="18.6640625" style="4" customWidth="1"/>
    <col min="12035" max="12035" width="1.6640625" style="4" customWidth="1"/>
    <col min="12036" max="12036" width="22.6640625" style="4" customWidth="1"/>
    <col min="12037" max="12037" width="1.6640625" style="4" customWidth="1"/>
    <col min="12038" max="12038" width="22.6640625" style="4" customWidth="1"/>
    <col min="12039" max="12039" width="1.6640625" style="4" customWidth="1"/>
    <col min="12040" max="12040" width="10.6640625" style="4" customWidth="1"/>
    <col min="12041" max="12041" width="2.6640625" style="4" customWidth="1"/>
    <col min="12042" max="12042" width="11.6640625" style="4" customWidth="1"/>
    <col min="12043" max="12043" width="1.6640625" style="4" customWidth="1"/>
    <col min="12044" max="12044" width="11.6640625" style="4" customWidth="1"/>
    <col min="12045" max="12045" width="0" style="4" hidden="1" customWidth="1"/>
    <col min="12046" max="12288" width="11.44140625" style="4"/>
    <col min="12289" max="12289" width="7.6640625" style="4" customWidth="1"/>
    <col min="12290" max="12290" width="18.6640625" style="4" customWidth="1"/>
    <col min="12291" max="12291" width="1.6640625" style="4" customWidth="1"/>
    <col min="12292" max="12292" width="22.6640625" style="4" customWidth="1"/>
    <col min="12293" max="12293" width="1.6640625" style="4" customWidth="1"/>
    <col min="12294" max="12294" width="22.6640625" style="4" customWidth="1"/>
    <col min="12295" max="12295" width="1.6640625" style="4" customWidth="1"/>
    <col min="12296" max="12296" width="10.6640625" style="4" customWidth="1"/>
    <col min="12297" max="12297" width="2.6640625" style="4" customWidth="1"/>
    <col min="12298" max="12298" width="11.6640625" style="4" customWidth="1"/>
    <col min="12299" max="12299" width="1.6640625" style="4" customWidth="1"/>
    <col min="12300" max="12300" width="11.6640625" style="4" customWidth="1"/>
    <col min="12301" max="12301" width="0" style="4" hidden="1" customWidth="1"/>
    <col min="12302" max="12544" width="11.44140625" style="4"/>
    <col min="12545" max="12545" width="7.6640625" style="4" customWidth="1"/>
    <col min="12546" max="12546" width="18.6640625" style="4" customWidth="1"/>
    <col min="12547" max="12547" width="1.6640625" style="4" customWidth="1"/>
    <col min="12548" max="12548" width="22.6640625" style="4" customWidth="1"/>
    <col min="12549" max="12549" width="1.6640625" style="4" customWidth="1"/>
    <col min="12550" max="12550" width="22.6640625" style="4" customWidth="1"/>
    <col min="12551" max="12551" width="1.6640625" style="4" customWidth="1"/>
    <col min="12552" max="12552" width="10.6640625" style="4" customWidth="1"/>
    <col min="12553" max="12553" width="2.6640625" style="4" customWidth="1"/>
    <col min="12554" max="12554" width="11.6640625" style="4" customWidth="1"/>
    <col min="12555" max="12555" width="1.6640625" style="4" customWidth="1"/>
    <col min="12556" max="12556" width="11.6640625" style="4" customWidth="1"/>
    <col min="12557" max="12557" width="0" style="4" hidden="1" customWidth="1"/>
    <col min="12558" max="12800" width="11.44140625" style="4"/>
    <col min="12801" max="12801" width="7.6640625" style="4" customWidth="1"/>
    <col min="12802" max="12802" width="18.6640625" style="4" customWidth="1"/>
    <col min="12803" max="12803" width="1.6640625" style="4" customWidth="1"/>
    <col min="12804" max="12804" width="22.6640625" style="4" customWidth="1"/>
    <col min="12805" max="12805" width="1.6640625" style="4" customWidth="1"/>
    <col min="12806" max="12806" width="22.6640625" style="4" customWidth="1"/>
    <col min="12807" max="12807" width="1.6640625" style="4" customWidth="1"/>
    <col min="12808" max="12808" width="10.6640625" style="4" customWidth="1"/>
    <col min="12809" max="12809" width="2.6640625" style="4" customWidth="1"/>
    <col min="12810" max="12810" width="11.6640625" style="4" customWidth="1"/>
    <col min="12811" max="12811" width="1.6640625" style="4" customWidth="1"/>
    <col min="12812" max="12812" width="11.6640625" style="4" customWidth="1"/>
    <col min="12813" max="12813" width="0" style="4" hidden="1" customWidth="1"/>
    <col min="12814" max="13056" width="11.44140625" style="4"/>
    <col min="13057" max="13057" width="7.6640625" style="4" customWidth="1"/>
    <col min="13058" max="13058" width="18.6640625" style="4" customWidth="1"/>
    <col min="13059" max="13059" width="1.6640625" style="4" customWidth="1"/>
    <col min="13060" max="13060" width="22.6640625" style="4" customWidth="1"/>
    <col min="13061" max="13061" width="1.6640625" style="4" customWidth="1"/>
    <col min="13062" max="13062" width="22.6640625" style="4" customWidth="1"/>
    <col min="13063" max="13063" width="1.6640625" style="4" customWidth="1"/>
    <col min="13064" max="13064" width="10.6640625" style="4" customWidth="1"/>
    <col min="13065" max="13065" width="2.6640625" style="4" customWidth="1"/>
    <col min="13066" max="13066" width="11.6640625" style="4" customWidth="1"/>
    <col min="13067" max="13067" width="1.6640625" style="4" customWidth="1"/>
    <col min="13068" max="13068" width="11.6640625" style="4" customWidth="1"/>
    <col min="13069" max="13069" width="0" style="4" hidden="1" customWidth="1"/>
    <col min="13070" max="13312" width="11.44140625" style="4"/>
    <col min="13313" max="13313" width="7.6640625" style="4" customWidth="1"/>
    <col min="13314" max="13314" width="18.6640625" style="4" customWidth="1"/>
    <col min="13315" max="13315" width="1.6640625" style="4" customWidth="1"/>
    <col min="13316" max="13316" width="22.6640625" style="4" customWidth="1"/>
    <col min="13317" max="13317" width="1.6640625" style="4" customWidth="1"/>
    <col min="13318" max="13318" width="22.6640625" style="4" customWidth="1"/>
    <col min="13319" max="13319" width="1.6640625" style="4" customWidth="1"/>
    <col min="13320" max="13320" width="10.6640625" style="4" customWidth="1"/>
    <col min="13321" max="13321" width="2.6640625" style="4" customWidth="1"/>
    <col min="13322" max="13322" width="11.6640625" style="4" customWidth="1"/>
    <col min="13323" max="13323" width="1.6640625" style="4" customWidth="1"/>
    <col min="13324" max="13324" width="11.6640625" style="4" customWidth="1"/>
    <col min="13325" max="13325" width="0" style="4" hidden="1" customWidth="1"/>
    <col min="13326" max="13568" width="11.44140625" style="4"/>
    <col min="13569" max="13569" width="7.6640625" style="4" customWidth="1"/>
    <col min="13570" max="13570" width="18.6640625" style="4" customWidth="1"/>
    <col min="13571" max="13571" width="1.6640625" style="4" customWidth="1"/>
    <col min="13572" max="13572" width="22.6640625" style="4" customWidth="1"/>
    <col min="13573" max="13573" width="1.6640625" style="4" customWidth="1"/>
    <col min="13574" max="13574" width="22.6640625" style="4" customWidth="1"/>
    <col min="13575" max="13575" width="1.6640625" style="4" customWidth="1"/>
    <col min="13576" max="13576" width="10.6640625" style="4" customWidth="1"/>
    <col min="13577" max="13577" width="2.6640625" style="4" customWidth="1"/>
    <col min="13578" max="13578" width="11.6640625" style="4" customWidth="1"/>
    <col min="13579" max="13579" width="1.6640625" style="4" customWidth="1"/>
    <col min="13580" max="13580" width="11.6640625" style="4" customWidth="1"/>
    <col min="13581" max="13581" width="0" style="4" hidden="1" customWidth="1"/>
    <col min="13582" max="13824" width="11.44140625" style="4"/>
    <col min="13825" max="13825" width="7.6640625" style="4" customWidth="1"/>
    <col min="13826" max="13826" width="18.6640625" style="4" customWidth="1"/>
    <col min="13827" max="13827" width="1.6640625" style="4" customWidth="1"/>
    <col min="13828" max="13828" width="22.6640625" style="4" customWidth="1"/>
    <col min="13829" max="13829" width="1.6640625" style="4" customWidth="1"/>
    <col min="13830" max="13830" width="22.6640625" style="4" customWidth="1"/>
    <col min="13831" max="13831" width="1.6640625" style="4" customWidth="1"/>
    <col min="13832" max="13832" width="10.6640625" style="4" customWidth="1"/>
    <col min="13833" max="13833" width="2.6640625" style="4" customWidth="1"/>
    <col min="13834" max="13834" width="11.6640625" style="4" customWidth="1"/>
    <col min="13835" max="13835" width="1.6640625" style="4" customWidth="1"/>
    <col min="13836" max="13836" width="11.6640625" style="4" customWidth="1"/>
    <col min="13837" max="13837" width="0" style="4" hidden="1" customWidth="1"/>
    <col min="13838" max="14080" width="11.44140625" style="4"/>
    <col min="14081" max="14081" width="7.6640625" style="4" customWidth="1"/>
    <col min="14082" max="14082" width="18.6640625" style="4" customWidth="1"/>
    <col min="14083" max="14083" width="1.6640625" style="4" customWidth="1"/>
    <col min="14084" max="14084" width="22.6640625" style="4" customWidth="1"/>
    <col min="14085" max="14085" width="1.6640625" style="4" customWidth="1"/>
    <col min="14086" max="14086" width="22.6640625" style="4" customWidth="1"/>
    <col min="14087" max="14087" width="1.6640625" style="4" customWidth="1"/>
    <col min="14088" max="14088" width="10.6640625" style="4" customWidth="1"/>
    <col min="14089" max="14089" width="2.6640625" style="4" customWidth="1"/>
    <col min="14090" max="14090" width="11.6640625" style="4" customWidth="1"/>
    <col min="14091" max="14091" width="1.6640625" style="4" customWidth="1"/>
    <col min="14092" max="14092" width="11.6640625" style="4" customWidth="1"/>
    <col min="14093" max="14093" width="0" style="4" hidden="1" customWidth="1"/>
    <col min="14094" max="14336" width="11.44140625" style="4"/>
    <col min="14337" max="14337" width="7.6640625" style="4" customWidth="1"/>
    <col min="14338" max="14338" width="18.6640625" style="4" customWidth="1"/>
    <col min="14339" max="14339" width="1.6640625" style="4" customWidth="1"/>
    <col min="14340" max="14340" width="22.6640625" style="4" customWidth="1"/>
    <col min="14341" max="14341" width="1.6640625" style="4" customWidth="1"/>
    <col min="14342" max="14342" width="22.6640625" style="4" customWidth="1"/>
    <col min="14343" max="14343" width="1.6640625" style="4" customWidth="1"/>
    <col min="14344" max="14344" width="10.6640625" style="4" customWidth="1"/>
    <col min="14345" max="14345" width="2.6640625" style="4" customWidth="1"/>
    <col min="14346" max="14346" width="11.6640625" style="4" customWidth="1"/>
    <col min="14347" max="14347" width="1.6640625" style="4" customWidth="1"/>
    <col min="14348" max="14348" width="11.6640625" style="4" customWidth="1"/>
    <col min="14349" max="14349" width="0" style="4" hidden="1" customWidth="1"/>
    <col min="14350" max="14592" width="11.44140625" style="4"/>
    <col min="14593" max="14593" width="7.6640625" style="4" customWidth="1"/>
    <col min="14594" max="14594" width="18.6640625" style="4" customWidth="1"/>
    <col min="14595" max="14595" width="1.6640625" style="4" customWidth="1"/>
    <col min="14596" max="14596" width="22.6640625" style="4" customWidth="1"/>
    <col min="14597" max="14597" width="1.6640625" style="4" customWidth="1"/>
    <col min="14598" max="14598" width="22.6640625" style="4" customWidth="1"/>
    <col min="14599" max="14599" width="1.6640625" style="4" customWidth="1"/>
    <col min="14600" max="14600" width="10.6640625" style="4" customWidth="1"/>
    <col min="14601" max="14601" width="2.6640625" style="4" customWidth="1"/>
    <col min="14602" max="14602" width="11.6640625" style="4" customWidth="1"/>
    <col min="14603" max="14603" width="1.6640625" style="4" customWidth="1"/>
    <col min="14604" max="14604" width="11.6640625" style="4" customWidth="1"/>
    <col min="14605" max="14605" width="0" style="4" hidden="1" customWidth="1"/>
    <col min="14606" max="14848" width="11.44140625" style="4"/>
    <col min="14849" max="14849" width="7.6640625" style="4" customWidth="1"/>
    <col min="14850" max="14850" width="18.6640625" style="4" customWidth="1"/>
    <col min="14851" max="14851" width="1.6640625" style="4" customWidth="1"/>
    <col min="14852" max="14852" width="22.6640625" style="4" customWidth="1"/>
    <col min="14853" max="14853" width="1.6640625" style="4" customWidth="1"/>
    <col min="14854" max="14854" width="22.6640625" style="4" customWidth="1"/>
    <col min="14855" max="14855" width="1.6640625" style="4" customWidth="1"/>
    <col min="14856" max="14856" width="10.6640625" style="4" customWidth="1"/>
    <col min="14857" max="14857" width="2.6640625" style="4" customWidth="1"/>
    <col min="14858" max="14858" width="11.6640625" style="4" customWidth="1"/>
    <col min="14859" max="14859" width="1.6640625" style="4" customWidth="1"/>
    <col min="14860" max="14860" width="11.6640625" style="4" customWidth="1"/>
    <col min="14861" max="14861" width="0" style="4" hidden="1" customWidth="1"/>
    <col min="14862" max="15104" width="11.44140625" style="4"/>
    <col min="15105" max="15105" width="7.6640625" style="4" customWidth="1"/>
    <col min="15106" max="15106" width="18.6640625" style="4" customWidth="1"/>
    <col min="15107" max="15107" width="1.6640625" style="4" customWidth="1"/>
    <col min="15108" max="15108" width="22.6640625" style="4" customWidth="1"/>
    <col min="15109" max="15109" width="1.6640625" style="4" customWidth="1"/>
    <col min="15110" max="15110" width="22.6640625" style="4" customWidth="1"/>
    <col min="15111" max="15111" width="1.6640625" style="4" customWidth="1"/>
    <col min="15112" max="15112" width="10.6640625" style="4" customWidth="1"/>
    <col min="15113" max="15113" width="2.6640625" style="4" customWidth="1"/>
    <col min="15114" max="15114" width="11.6640625" style="4" customWidth="1"/>
    <col min="15115" max="15115" width="1.6640625" style="4" customWidth="1"/>
    <col min="15116" max="15116" width="11.6640625" style="4" customWidth="1"/>
    <col min="15117" max="15117" width="0" style="4" hidden="1" customWidth="1"/>
    <col min="15118" max="15360" width="11.44140625" style="4"/>
    <col min="15361" max="15361" width="7.6640625" style="4" customWidth="1"/>
    <col min="15362" max="15362" width="18.6640625" style="4" customWidth="1"/>
    <col min="15363" max="15363" width="1.6640625" style="4" customWidth="1"/>
    <col min="15364" max="15364" width="22.6640625" style="4" customWidth="1"/>
    <col min="15365" max="15365" width="1.6640625" style="4" customWidth="1"/>
    <col min="15366" max="15366" width="22.6640625" style="4" customWidth="1"/>
    <col min="15367" max="15367" width="1.6640625" style="4" customWidth="1"/>
    <col min="15368" max="15368" width="10.6640625" style="4" customWidth="1"/>
    <col min="15369" max="15369" width="2.6640625" style="4" customWidth="1"/>
    <col min="15370" max="15370" width="11.6640625" style="4" customWidth="1"/>
    <col min="15371" max="15371" width="1.6640625" style="4" customWidth="1"/>
    <col min="15372" max="15372" width="11.6640625" style="4" customWidth="1"/>
    <col min="15373" max="15373" width="0" style="4" hidden="1" customWidth="1"/>
    <col min="15374" max="15616" width="11.44140625" style="4"/>
    <col min="15617" max="15617" width="7.6640625" style="4" customWidth="1"/>
    <col min="15618" max="15618" width="18.6640625" style="4" customWidth="1"/>
    <col min="15619" max="15619" width="1.6640625" style="4" customWidth="1"/>
    <col min="15620" max="15620" width="22.6640625" style="4" customWidth="1"/>
    <col min="15621" max="15621" width="1.6640625" style="4" customWidth="1"/>
    <col min="15622" max="15622" width="22.6640625" style="4" customWidth="1"/>
    <col min="15623" max="15623" width="1.6640625" style="4" customWidth="1"/>
    <col min="15624" max="15624" width="10.6640625" style="4" customWidth="1"/>
    <col min="15625" max="15625" width="2.6640625" style="4" customWidth="1"/>
    <col min="15626" max="15626" width="11.6640625" style="4" customWidth="1"/>
    <col min="15627" max="15627" width="1.6640625" style="4" customWidth="1"/>
    <col min="15628" max="15628" width="11.6640625" style="4" customWidth="1"/>
    <col min="15629" max="15629" width="0" style="4" hidden="1" customWidth="1"/>
    <col min="15630" max="15872" width="11.44140625" style="4"/>
    <col min="15873" max="15873" width="7.6640625" style="4" customWidth="1"/>
    <col min="15874" max="15874" width="18.6640625" style="4" customWidth="1"/>
    <col min="15875" max="15875" width="1.6640625" style="4" customWidth="1"/>
    <col min="15876" max="15876" width="22.6640625" style="4" customWidth="1"/>
    <col min="15877" max="15877" width="1.6640625" style="4" customWidth="1"/>
    <col min="15878" max="15878" width="22.6640625" style="4" customWidth="1"/>
    <col min="15879" max="15879" width="1.6640625" style="4" customWidth="1"/>
    <col min="15880" max="15880" width="10.6640625" style="4" customWidth="1"/>
    <col min="15881" max="15881" width="2.6640625" style="4" customWidth="1"/>
    <col min="15882" max="15882" width="11.6640625" style="4" customWidth="1"/>
    <col min="15883" max="15883" width="1.6640625" style="4" customWidth="1"/>
    <col min="15884" max="15884" width="11.6640625" style="4" customWidth="1"/>
    <col min="15885" max="15885" width="0" style="4" hidden="1" customWidth="1"/>
    <col min="15886" max="16128" width="11.44140625" style="4"/>
    <col min="16129" max="16129" width="7.6640625" style="4" customWidth="1"/>
    <col min="16130" max="16130" width="18.6640625" style="4" customWidth="1"/>
    <col min="16131" max="16131" width="1.6640625" style="4" customWidth="1"/>
    <col min="16132" max="16132" width="22.6640625" style="4" customWidth="1"/>
    <col min="16133" max="16133" width="1.6640625" style="4" customWidth="1"/>
    <col min="16134" max="16134" width="22.6640625" style="4" customWidth="1"/>
    <col min="16135" max="16135" width="1.6640625" style="4" customWidth="1"/>
    <col min="16136" max="16136" width="10.6640625" style="4" customWidth="1"/>
    <col min="16137" max="16137" width="2.6640625" style="4" customWidth="1"/>
    <col min="16138" max="16138" width="11.6640625" style="4" customWidth="1"/>
    <col min="16139" max="16139" width="1.6640625" style="4" customWidth="1"/>
    <col min="16140" max="16140" width="11.6640625" style="4" customWidth="1"/>
    <col min="16141" max="16141" width="0" style="4" hidden="1" customWidth="1"/>
    <col min="16142" max="16384" width="11.44140625" style="4"/>
  </cols>
  <sheetData>
    <row r="1" spans="1:19" ht="15.75" x14ac:dyDescent="0.25">
      <c r="A1" s="302" t="s">
        <v>177</v>
      </c>
      <c r="B1" s="303"/>
      <c r="C1" s="303"/>
      <c r="D1" s="304"/>
      <c r="E1" s="304"/>
      <c r="F1" s="304"/>
      <c r="G1" s="304"/>
      <c r="H1" s="304"/>
      <c r="I1" s="304"/>
      <c r="J1" s="304"/>
      <c r="K1" s="304"/>
      <c r="L1" s="304"/>
      <c r="P1" s="304"/>
    </row>
    <row r="2" spans="1:19" x14ac:dyDescent="0.2">
      <c r="A2" s="305"/>
      <c r="B2" s="16"/>
      <c r="C2" s="16"/>
      <c r="D2" s="16"/>
      <c r="E2" s="16"/>
      <c r="F2" s="16"/>
      <c r="G2" s="16"/>
      <c r="H2" s="16"/>
      <c r="I2" s="16"/>
      <c r="J2" s="16"/>
      <c r="K2" s="16"/>
      <c r="L2" s="16"/>
    </row>
    <row r="3" spans="1:19" ht="15.75" x14ac:dyDescent="0.25">
      <c r="A3" s="302" t="s">
        <v>178</v>
      </c>
      <c r="B3" s="303"/>
      <c r="C3" s="303"/>
      <c r="D3" s="303"/>
      <c r="E3" s="303"/>
      <c r="F3" s="303"/>
      <c r="G3" s="303"/>
      <c r="H3" s="303"/>
      <c r="I3" s="303"/>
      <c r="J3" s="303"/>
      <c r="K3" s="303"/>
      <c r="L3" s="303"/>
      <c r="M3" s="255"/>
      <c r="N3" s="314"/>
      <c r="O3" s="314"/>
      <c r="P3" s="314"/>
    </row>
    <row r="4" spans="1:19" x14ac:dyDescent="0.2">
      <c r="A4" s="305"/>
      <c r="B4" s="16"/>
      <c r="C4" s="16"/>
      <c r="D4" s="16"/>
      <c r="E4" s="16"/>
      <c r="F4" s="304"/>
      <c r="G4" s="16"/>
      <c r="H4" s="16"/>
      <c r="I4" s="16"/>
      <c r="J4" s="16"/>
      <c r="K4" s="16"/>
      <c r="L4" s="16"/>
    </row>
    <row r="5" spans="1:19" x14ac:dyDescent="0.2">
      <c r="A5" s="305"/>
      <c r="B5" s="16"/>
      <c r="C5" s="16"/>
      <c r="D5" s="16"/>
      <c r="E5" s="16"/>
      <c r="F5" s="16"/>
      <c r="G5" s="16"/>
      <c r="H5" s="16"/>
      <c r="I5" s="16"/>
      <c r="J5" s="16"/>
      <c r="K5" s="16"/>
      <c r="L5" s="16"/>
    </row>
    <row r="6" spans="1:19" x14ac:dyDescent="0.2">
      <c r="A6" s="305"/>
      <c r="B6" s="16"/>
      <c r="C6" s="16"/>
      <c r="D6" s="16"/>
      <c r="E6" s="16"/>
      <c r="F6" s="16"/>
      <c r="G6" s="16"/>
      <c r="H6" s="16"/>
      <c r="I6" s="16"/>
      <c r="J6" s="16"/>
      <c r="K6" s="16"/>
      <c r="L6" s="16"/>
    </row>
    <row r="7" spans="1:19" s="3" customFormat="1" ht="18" x14ac:dyDescent="0.25">
      <c r="A7" s="305"/>
      <c r="B7" s="17" t="s">
        <v>18</v>
      </c>
      <c r="C7" s="189"/>
      <c r="D7" s="306" t="str">
        <f>IF(Worksheet!C9&gt;"", Worksheet!C9, "")</f>
        <v>TRACK</v>
      </c>
      <c r="E7" s="18"/>
      <c r="F7" s="189"/>
      <c r="G7" s="189"/>
      <c r="H7" s="189"/>
      <c r="I7" s="189"/>
      <c r="J7" s="17" t="s">
        <v>65</v>
      </c>
      <c r="K7" s="189"/>
      <c r="L7" s="307" t="str">
        <f>IF(Worksheet!J9&gt;"", Worksheet!J9, "")</f>
        <v/>
      </c>
      <c r="M7" s="93"/>
      <c r="N7" s="318"/>
      <c r="O7" s="189"/>
      <c r="P7" s="189"/>
      <c r="Q7" s="189"/>
      <c r="R7" s="189"/>
      <c r="S7" s="189"/>
    </row>
    <row r="8" spans="1:19" s="3" customFormat="1" ht="18" x14ac:dyDescent="0.25">
      <c r="A8" s="305"/>
      <c r="B8" s="189"/>
      <c r="C8" s="189"/>
      <c r="D8" s="189"/>
      <c r="E8" s="189"/>
      <c r="F8" s="189"/>
      <c r="G8" s="189"/>
      <c r="H8" s="189"/>
      <c r="I8" s="189"/>
      <c r="J8" s="189"/>
      <c r="K8" s="189"/>
      <c r="L8" s="308"/>
      <c r="N8" s="189"/>
      <c r="O8" s="189"/>
      <c r="P8" s="189"/>
      <c r="Q8" s="189"/>
      <c r="R8" s="189"/>
      <c r="S8" s="189"/>
    </row>
    <row r="9" spans="1:19" s="3" customFormat="1" ht="18" x14ac:dyDescent="0.25">
      <c r="A9" s="305"/>
      <c r="B9" s="17" t="s">
        <v>29</v>
      </c>
      <c r="C9" s="189"/>
      <c r="D9" s="306" t="str">
        <f>IF(Worksheet!C11&gt;"", Worksheet!C11, "")</f>
        <v/>
      </c>
      <c r="E9" s="189"/>
      <c r="F9" s="189"/>
      <c r="G9" s="189"/>
      <c r="H9" s="189"/>
      <c r="I9" s="189"/>
      <c r="J9" s="17" t="s">
        <v>19</v>
      </c>
      <c r="K9" s="16"/>
      <c r="L9" s="309" t="str">
        <f>IF(Worksheet!$J$11&gt;"", Worksheet!$J$11,"")</f>
        <v/>
      </c>
      <c r="N9" s="189"/>
      <c r="O9" s="189"/>
      <c r="P9" s="189"/>
      <c r="Q9" s="189"/>
      <c r="R9" s="189"/>
      <c r="S9" s="189"/>
    </row>
    <row r="10" spans="1:19" s="3" customFormat="1" x14ac:dyDescent="0.2">
      <c r="A10" s="305"/>
      <c r="B10" s="18"/>
      <c r="C10" s="189"/>
      <c r="D10" s="310"/>
      <c r="E10" s="189"/>
      <c r="F10" s="189"/>
      <c r="G10" s="189"/>
      <c r="H10" s="189"/>
      <c r="I10" s="189"/>
      <c r="J10" s="16"/>
      <c r="K10" s="16"/>
      <c r="L10" s="16"/>
      <c r="N10" s="189"/>
      <c r="O10" s="189"/>
      <c r="P10" s="189"/>
      <c r="Q10" s="189"/>
      <c r="R10" s="189"/>
      <c r="S10" s="189"/>
    </row>
    <row r="11" spans="1:19" s="3" customFormat="1" ht="18" x14ac:dyDescent="0.25">
      <c r="A11" s="305"/>
      <c r="B11" s="17" t="s">
        <v>183</v>
      </c>
      <c r="C11" s="189"/>
      <c r="D11" s="311" t="str">
        <f>IF(Worksheet!C15&gt;0, Worksheet!C15, "")</f>
        <v/>
      </c>
      <c r="E11" s="311"/>
      <c r="F11" s="311"/>
      <c r="G11" s="189"/>
      <c r="H11" s="189"/>
      <c r="I11" s="189"/>
      <c r="J11" s="17" t="s">
        <v>136</v>
      </c>
      <c r="K11" s="16"/>
      <c r="L11" s="312" t="str">
        <f>IF(Worksheet!$J$13&gt;"", Worksheet!$J$13,"")</f>
        <v/>
      </c>
      <c r="N11" s="189"/>
      <c r="O11" s="189"/>
      <c r="P11" s="189"/>
      <c r="Q11" s="189"/>
      <c r="R11" s="189"/>
      <c r="S11" s="189"/>
    </row>
    <row r="12" spans="1:19" x14ac:dyDescent="0.2">
      <c r="A12" s="305"/>
      <c r="B12" s="16"/>
      <c r="C12" s="16"/>
      <c r="D12" s="16"/>
      <c r="E12" s="16"/>
      <c r="F12" s="16"/>
      <c r="G12" s="16"/>
      <c r="H12" s="16"/>
      <c r="I12" s="16"/>
      <c r="J12" s="16"/>
      <c r="K12" s="16"/>
      <c r="L12" s="16"/>
    </row>
    <row r="13" spans="1:19" ht="15.75" x14ac:dyDescent="0.25">
      <c r="A13" s="305"/>
      <c r="B13" s="16"/>
      <c r="C13" s="16"/>
      <c r="D13" s="16"/>
      <c r="E13" s="16"/>
      <c r="F13" s="16"/>
      <c r="G13" s="16"/>
      <c r="H13" s="313" t="s">
        <v>146</v>
      </c>
      <c r="I13" s="16"/>
      <c r="J13" s="16"/>
      <c r="K13" s="16"/>
      <c r="L13" s="16"/>
    </row>
    <row r="14" spans="1:19" ht="15.75" x14ac:dyDescent="0.25">
      <c r="A14" s="305"/>
      <c r="B14" s="16"/>
      <c r="C14" s="16"/>
      <c r="D14" s="314"/>
      <c r="E14" s="314"/>
      <c r="F14" s="314"/>
      <c r="G14" s="314"/>
      <c r="H14" s="313" t="s">
        <v>179</v>
      </c>
      <c r="I14" s="314"/>
      <c r="J14" s="16"/>
      <c r="K14" s="314"/>
      <c r="L14" s="315"/>
    </row>
    <row r="15" spans="1:19" ht="15.75" x14ac:dyDescent="0.25">
      <c r="A15" s="305"/>
      <c r="B15" s="314" t="s">
        <v>11</v>
      </c>
      <c r="C15" s="16"/>
      <c r="D15" s="314" t="s">
        <v>12</v>
      </c>
      <c r="E15" s="314"/>
      <c r="F15" s="314" t="s">
        <v>180</v>
      </c>
      <c r="G15" s="314"/>
      <c r="H15" s="313" t="s">
        <v>181</v>
      </c>
      <c r="I15" s="314"/>
      <c r="J15" s="314" t="s">
        <v>182</v>
      </c>
      <c r="K15" s="314"/>
      <c r="L15" s="314" t="s">
        <v>98</v>
      </c>
    </row>
    <row r="16" spans="1:19" ht="15.75" x14ac:dyDescent="0.25">
      <c r="A16" s="305"/>
      <c r="B16" s="16"/>
      <c r="C16" s="16"/>
      <c r="D16" s="314"/>
      <c r="E16" s="314"/>
      <c r="F16" s="314"/>
      <c r="G16" s="314"/>
      <c r="H16" s="314"/>
      <c r="I16" s="314"/>
      <c r="J16" s="314"/>
      <c r="K16" s="314"/>
      <c r="L16" s="314"/>
    </row>
    <row r="17" spans="1:13" ht="15.95" customHeight="1" x14ac:dyDescent="0.3">
      <c r="A17" s="316">
        <v>1</v>
      </c>
      <c r="B17" s="256"/>
      <c r="C17" s="315"/>
      <c r="D17" s="256"/>
      <c r="E17" s="16"/>
      <c r="F17" s="256"/>
      <c r="G17" s="16"/>
      <c r="H17" s="257"/>
      <c r="I17" s="317"/>
      <c r="J17" s="257"/>
      <c r="K17" s="317"/>
      <c r="L17" s="258" t="str">
        <f>IF(AND(B17="",M16=""),"",IF(J17="total",M16,IF(J17="","",H17*J17)))</f>
        <v/>
      </c>
      <c r="M17" s="259" t="str">
        <f>IF(OR(B17="",L17=""),"",M16+L17)</f>
        <v/>
      </c>
    </row>
    <row r="18" spans="1:13" ht="15.95" customHeight="1" x14ac:dyDescent="0.3">
      <c r="A18" s="316">
        <f>+A17+1</f>
        <v>2</v>
      </c>
      <c r="B18" s="256"/>
      <c r="C18" s="315"/>
      <c r="D18" s="256"/>
      <c r="E18" s="16"/>
      <c r="F18" s="256"/>
      <c r="G18" s="16"/>
      <c r="H18" s="257"/>
      <c r="I18" s="317"/>
      <c r="J18" s="257"/>
      <c r="K18" s="317"/>
      <c r="L18" s="258" t="str">
        <f>IF(AND(B18="",M17=""),"",IF(J18="total",M17,IF(J18="","",H18*J18)))</f>
        <v/>
      </c>
      <c r="M18" s="259" t="str">
        <f t="shared" ref="M18:M66" si="0">IF(OR(B18="",L18=""),"",M17+L18)</f>
        <v/>
      </c>
    </row>
    <row r="19" spans="1:13" ht="15.95" customHeight="1" x14ac:dyDescent="0.3">
      <c r="A19" s="316">
        <f>+A18+1</f>
        <v>3</v>
      </c>
      <c r="B19" s="256"/>
      <c r="C19" s="315"/>
      <c r="D19" s="256"/>
      <c r="E19" s="16"/>
      <c r="F19" s="256"/>
      <c r="G19" s="16"/>
      <c r="H19" s="257"/>
      <c r="I19" s="317"/>
      <c r="J19" s="257"/>
      <c r="K19" s="317"/>
      <c r="L19" s="258" t="str">
        <f t="shared" ref="L19:L66" si="1">IF(AND(B19="",M18=""),"",IF(J19="total",M18,IF(J19="","",H19*J19)))</f>
        <v/>
      </c>
      <c r="M19" s="259" t="str">
        <f t="shared" si="0"/>
        <v/>
      </c>
    </row>
    <row r="20" spans="1:13" ht="15.95" customHeight="1" x14ac:dyDescent="0.3">
      <c r="A20" s="316">
        <f t="shared" ref="A20:A66" si="2">+A19+1</f>
        <v>4</v>
      </c>
      <c r="B20" s="256"/>
      <c r="C20" s="315"/>
      <c r="D20" s="256"/>
      <c r="E20" s="16"/>
      <c r="F20" s="256"/>
      <c r="G20" s="16"/>
      <c r="H20" s="257"/>
      <c r="I20" s="317"/>
      <c r="J20" s="257"/>
      <c r="K20" s="317"/>
      <c r="L20" s="258" t="str">
        <f t="shared" si="1"/>
        <v/>
      </c>
      <c r="M20" s="259" t="str">
        <f t="shared" si="0"/>
        <v/>
      </c>
    </row>
    <row r="21" spans="1:13" ht="15.95" customHeight="1" x14ac:dyDescent="0.3">
      <c r="A21" s="316">
        <f>+A20+1</f>
        <v>5</v>
      </c>
      <c r="B21" s="256"/>
      <c r="C21" s="315"/>
      <c r="D21" s="256"/>
      <c r="E21" s="16"/>
      <c r="F21" s="256"/>
      <c r="G21" s="16"/>
      <c r="H21" s="257"/>
      <c r="I21" s="317"/>
      <c r="J21" s="257"/>
      <c r="K21" s="317"/>
      <c r="L21" s="258" t="str">
        <f t="shared" si="1"/>
        <v/>
      </c>
      <c r="M21" s="259" t="str">
        <f t="shared" si="0"/>
        <v/>
      </c>
    </row>
    <row r="22" spans="1:13" ht="15.95" customHeight="1" x14ac:dyDescent="0.3">
      <c r="A22" s="316">
        <f>+A21+1</f>
        <v>6</v>
      </c>
      <c r="B22" s="256"/>
      <c r="C22" s="315"/>
      <c r="D22" s="256"/>
      <c r="E22" s="16"/>
      <c r="F22" s="256"/>
      <c r="G22" s="16"/>
      <c r="H22" s="257"/>
      <c r="I22" s="317"/>
      <c r="J22" s="257"/>
      <c r="K22" s="317"/>
      <c r="L22" s="258" t="str">
        <f>IF(AND(B22="",M21=""),"",IF(J22="total",M21,IF(J22="","",H22*J22)))</f>
        <v/>
      </c>
      <c r="M22" s="259" t="str">
        <f>IF(OR(B22="",L22=""),"",M21+L22)</f>
        <v/>
      </c>
    </row>
    <row r="23" spans="1:13" ht="15.95" customHeight="1" x14ac:dyDescent="0.3">
      <c r="A23" s="316">
        <f t="shared" si="2"/>
        <v>7</v>
      </c>
      <c r="B23" s="256"/>
      <c r="C23" s="315"/>
      <c r="D23" s="256"/>
      <c r="E23" s="16"/>
      <c r="F23" s="256"/>
      <c r="G23" s="16"/>
      <c r="H23" s="257"/>
      <c r="I23" s="317"/>
      <c r="J23" s="257"/>
      <c r="K23" s="317"/>
      <c r="L23" s="258" t="str">
        <f t="shared" si="1"/>
        <v/>
      </c>
      <c r="M23" s="259" t="str">
        <f t="shared" si="0"/>
        <v/>
      </c>
    </row>
    <row r="24" spans="1:13" ht="15.95" customHeight="1" x14ac:dyDescent="0.3">
      <c r="A24" s="316">
        <f t="shared" si="2"/>
        <v>8</v>
      </c>
      <c r="B24" s="256"/>
      <c r="C24" s="315"/>
      <c r="D24" s="256"/>
      <c r="E24" s="16"/>
      <c r="F24" s="256"/>
      <c r="G24" s="16"/>
      <c r="H24" s="257"/>
      <c r="I24" s="317"/>
      <c r="J24" s="257"/>
      <c r="K24" s="317"/>
      <c r="L24" s="258" t="str">
        <f t="shared" si="1"/>
        <v/>
      </c>
      <c r="M24" s="259" t="str">
        <f t="shared" si="0"/>
        <v/>
      </c>
    </row>
    <row r="25" spans="1:13" ht="15.95" customHeight="1" x14ac:dyDescent="0.3">
      <c r="A25" s="316">
        <f t="shared" si="2"/>
        <v>9</v>
      </c>
      <c r="B25" s="256"/>
      <c r="C25" s="315"/>
      <c r="D25" s="256"/>
      <c r="E25" s="16"/>
      <c r="F25" s="256"/>
      <c r="G25" s="16"/>
      <c r="H25" s="257"/>
      <c r="I25" s="317"/>
      <c r="J25" s="257"/>
      <c r="K25" s="317"/>
      <c r="L25" s="258" t="str">
        <f t="shared" si="1"/>
        <v/>
      </c>
      <c r="M25" s="259" t="str">
        <f t="shared" si="0"/>
        <v/>
      </c>
    </row>
    <row r="26" spans="1:13" ht="15.95" customHeight="1" x14ac:dyDescent="0.3">
      <c r="A26" s="316">
        <f t="shared" si="2"/>
        <v>10</v>
      </c>
      <c r="B26" s="256"/>
      <c r="C26" s="315"/>
      <c r="D26" s="256"/>
      <c r="E26" s="16"/>
      <c r="F26" s="256"/>
      <c r="G26" s="16"/>
      <c r="H26" s="257"/>
      <c r="I26" s="317"/>
      <c r="J26" s="257"/>
      <c r="K26" s="317"/>
      <c r="L26" s="258" t="str">
        <f t="shared" si="1"/>
        <v/>
      </c>
      <c r="M26" s="259" t="str">
        <f t="shared" si="0"/>
        <v/>
      </c>
    </row>
    <row r="27" spans="1:13" ht="15.95" customHeight="1" x14ac:dyDescent="0.3">
      <c r="A27" s="316">
        <f t="shared" si="2"/>
        <v>11</v>
      </c>
      <c r="B27" s="256"/>
      <c r="C27" s="315"/>
      <c r="D27" s="256"/>
      <c r="E27" s="16"/>
      <c r="F27" s="256"/>
      <c r="G27" s="16"/>
      <c r="H27" s="257"/>
      <c r="I27" s="317"/>
      <c r="J27" s="257"/>
      <c r="K27" s="317"/>
      <c r="L27" s="258" t="str">
        <f t="shared" si="1"/>
        <v/>
      </c>
      <c r="M27" s="259" t="str">
        <f t="shared" si="0"/>
        <v/>
      </c>
    </row>
    <row r="28" spans="1:13" ht="15.95" customHeight="1" x14ac:dyDescent="0.3">
      <c r="A28" s="316">
        <f t="shared" si="2"/>
        <v>12</v>
      </c>
      <c r="B28" s="256"/>
      <c r="C28" s="315"/>
      <c r="D28" s="256"/>
      <c r="E28" s="16"/>
      <c r="F28" s="256"/>
      <c r="G28" s="16"/>
      <c r="H28" s="257"/>
      <c r="I28" s="317"/>
      <c r="J28" s="257"/>
      <c r="K28" s="317"/>
      <c r="L28" s="258" t="str">
        <f t="shared" si="1"/>
        <v/>
      </c>
      <c r="M28" s="259" t="str">
        <f t="shared" si="0"/>
        <v/>
      </c>
    </row>
    <row r="29" spans="1:13" ht="15.95" customHeight="1" x14ac:dyDescent="0.3">
      <c r="A29" s="316">
        <f t="shared" si="2"/>
        <v>13</v>
      </c>
      <c r="B29" s="256"/>
      <c r="C29" s="315"/>
      <c r="D29" s="256"/>
      <c r="E29" s="16"/>
      <c r="F29" s="256"/>
      <c r="G29" s="16"/>
      <c r="H29" s="257"/>
      <c r="I29" s="317"/>
      <c r="J29" s="257"/>
      <c r="K29" s="317"/>
      <c r="L29" s="258" t="str">
        <f t="shared" si="1"/>
        <v/>
      </c>
      <c r="M29" s="259" t="str">
        <f t="shared" si="0"/>
        <v/>
      </c>
    </row>
    <row r="30" spans="1:13" ht="15.95" customHeight="1" x14ac:dyDescent="0.3">
      <c r="A30" s="316">
        <f t="shared" si="2"/>
        <v>14</v>
      </c>
      <c r="B30" s="256"/>
      <c r="C30" s="315"/>
      <c r="D30" s="256"/>
      <c r="E30" s="16"/>
      <c r="F30" s="256"/>
      <c r="G30" s="16"/>
      <c r="H30" s="257"/>
      <c r="I30" s="317"/>
      <c r="J30" s="257"/>
      <c r="K30" s="317"/>
      <c r="L30" s="258" t="str">
        <f t="shared" si="1"/>
        <v/>
      </c>
      <c r="M30" s="259" t="str">
        <f t="shared" si="0"/>
        <v/>
      </c>
    </row>
    <row r="31" spans="1:13" ht="15.95" customHeight="1" x14ac:dyDescent="0.3">
      <c r="A31" s="316">
        <f t="shared" si="2"/>
        <v>15</v>
      </c>
      <c r="B31" s="256"/>
      <c r="C31" s="315"/>
      <c r="D31" s="256"/>
      <c r="E31" s="16"/>
      <c r="F31" s="256"/>
      <c r="G31" s="16"/>
      <c r="H31" s="257"/>
      <c r="I31" s="317"/>
      <c r="J31" s="257"/>
      <c r="K31" s="317"/>
      <c r="L31" s="258" t="str">
        <f t="shared" si="1"/>
        <v/>
      </c>
      <c r="M31" s="259" t="str">
        <f t="shared" si="0"/>
        <v/>
      </c>
    </row>
    <row r="32" spans="1:13" ht="15.95" customHeight="1" x14ac:dyDescent="0.3">
      <c r="A32" s="316">
        <f t="shared" si="2"/>
        <v>16</v>
      </c>
      <c r="B32" s="256"/>
      <c r="C32" s="315"/>
      <c r="D32" s="256"/>
      <c r="E32" s="16"/>
      <c r="F32" s="256"/>
      <c r="G32" s="16"/>
      <c r="H32" s="257"/>
      <c r="I32" s="317"/>
      <c r="J32" s="257"/>
      <c r="K32" s="317"/>
      <c r="L32" s="258" t="str">
        <f t="shared" si="1"/>
        <v/>
      </c>
      <c r="M32" s="259" t="str">
        <f t="shared" si="0"/>
        <v/>
      </c>
    </row>
    <row r="33" spans="1:13" ht="15.95" customHeight="1" x14ac:dyDescent="0.3">
      <c r="A33" s="316">
        <f t="shared" si="2"/>
        <v>17</v>
      </c>
      <c r="B33" s="256"/>
      <c r="C33" s="315"/>
      <c r="D33" s="256"/>
      <c r="E33" s="16"/>
      <c r="F33" s="256"/>
      <c r="G33" s="16"/>
      <c r="H33" s="257"/>
      <c r="I33" s="317"/>
      <c r="J33" s="257"/>
      <c r="K33" s="317"/>
      <c r="L33" s="258" t="str">
        <f t="shared" si="1"/>
        <v/>
      </c>
      <c r="M33" s="259" t="str">
        <f t="shared" si="0"/>
        <v/>
      </c>
    </row>
    <row r="34" spans="1:13" ht="15.95" customHeight="1" x14ac:dyDescent="0.3">
      <c r="A34" s="316">
        <f t="shared" si="2"/>
        <v>18</v>
      </c>
      <c r="B34" s="256"/>
      <c r="C34" s="315"/>
      <c r="D34" s="256"/>
      <c r="E34" s="16"/>
      <c r="F34" s="256"/>
      <c r="G34" s="16"/>
      <c r="H34" s="257"/>
      <c r="I34" s="317"/>
      <c r="J34" s="257"/>
      <c r="K34" s="317"/>
      <c r="L34" s="258" t="str">
        <f t="shared" si="1"/>
        <v/>
      </c>
      <c r="M34" s="259" t="str">
        <f t="shared" si="0"/>
        <v/>
      </c>
    </row>
    <row r="35" spans="1:13" ht="15.95" customHeight="1" x14ac:dyDescent="0.3">
      <c r="A35" s="316">
        <f t="shared" si="2"/>
        <v>19</v>
      </c>
      <c r="B35" s="256"/>
      <c r="C35" s="315"/>
      <c r="D35" s="256"/>
      <c r="E35" s="16"/>
      <c r="F35" s="256"/>
      <c r="G35" s="16"/>
      <c r="H35" s="257"/>
      <c r="I35" s="317"/>
      <c r="J35" s="257"/>
      <c r="K35" s="317"/>
      <c r="L35" s="258" t="str">
        <f t="shared" si="1"/>
        <v/>
      </c>
      <c r="M35" s="259" t="str">
        <f t="shared" si="0"/>
        <v/>
      </c>
    </row>
    <row r="36" spans="1:13" ht="15.95" customHeight="1" x14ac:dyDescent="0.3">
      <c r="A36" s="316">
        <f t="shared" si="2"/>
        <v>20</v>
      </c>
      <c r="B36" s="256"/>
      <c r="C36" s="315"/>
      <c r="D36" s="256"/>
      <c r="E36" s="16"/>
      <c r="F36" s="256"/>
      <c r="G36" s="16"/>
      <c r="H36" s="257"/>
      <c r="I36" s="317"/>
      <c r="J36" s="257"/>
      <c r="K36" s="317"/>
      <c r="L36" s="258" t="str">
        <f t="shared" si="1"/>
        <v/>
      </c>
      <c r="M36" s="259" t="str">
        <f t="shared" si="0"/>
        <v/>
      </c>
    </row>
    <row r="37" spans="1:13" ht="15.95" customHeight="1" x14ac:dyDescent="0.3">
      <c r="A37" s="316">
        <f t="shared" si="2"/>
        <v>21</v>
      </c>
      <c r="B37" s="256"/>
      <c r="C37" s="315"/>
      <c r="D37" s="256"/>
      <c r="E37" s="16"/>
      <c r="F37" s="256"/>
      <c r="G37" s="16"/>
      <c r="H37" s="257"/>
      <c r="I37" s="317"/>
      <c r="J37" s="257"/>
      <c r="K37" s="317"/>
      <c r="L37" s="258" t="str">
        <f t="shared" si="1"/>
        <v/>
      </c>
      <c r="M37" s="259" t="str">
        <f t="shared" si="0"/>
        <v/>
      </c>
    </row>
    <row r="38" spans="1:13" ht="15.95" customHeight="1" x14ac:dyDescent="0.3">
      <c r="A38" s="316">
        <f t="shared" si="2"/>
        <v>22</v>
      </c>
      <c r="B38" s="256"/>
      <c r="C38" s="315"/>
      <c r="D38" s="256"/>
      <c r="E38" s="16"/>
      <c r="F38" s="256"/>
      <c r="G38" s="16"/>
      <c r="H38" s="257"/>
      <c r="I38" s="317"/>
      <c r="J38" s="257"/>
      <c r="K38" s="317"/>
      <c r="L38" s="258" t="str">
        <f t="shared" si="1"/>
        <v/>
      </c>
      <c r="M38" s="259" t="str">
        <f t="shared" si="0"/>
        <v/>
      </c>
    </row>
    <row r="39" spans="1:13" ht="15.95" customHeight="1" x14ac:dyDescent="0.3">
      <c r="A39" s="316">
        <f t="shared" si="2"/>
        <v>23</v>
      </c>
      <c r="B39" s="256"/>
      <c r="C39" s="315"/>
      <c r="D39" s="256"/>
      <c r="E39" s="16"/>
      <c r="F39" s="256"/>
      <c r="G39" s="16"/>
      <c r="H39" s="257"/>
      <c r="I39" s="317"/>
      <c r="J39" s="257"/>
      <c r="K39" s="317"/>
      <c r="L39" s="258" t="str">
        <f t="shared" si="1"/>
        <v/>
      </c>
      <c r="M39" s="259" t="str">
        <f t="shared" si="0"/>
        <v/>
      </c>
    </row>
    <row r="40" spans="1:13" ht="15.95" customHeight="1" x14ac:dyDescent="0.3">
      <c r="A40" s="316">
        <f t="shared" si="2"/>
        <v>24</v>
      </c>
      <c r="B40" s="256"/>
      <c r="C40" s="315"/>
      <c r="D40" s="256"/>
      <c r="E40" s="16"/>
      <c r="F40" s="256"/>
      <c r="G40" s="16"/>
      <c r="H40" s="257"/>
      <c r="I40" s="317"/>
      <c r="J40" s="257"/>
      <c r="K40" s="317"/>
      <c r="L40" s="258" t="str">
        <f t="shared" si="1"/>
        <v/>
      </c>
      <c r="M40" s="259" t="str">
        <f t="shared" si="0"/>
        <v/>
      </c>
    </row>
    <row r="41" spans="1:13" ht="15.95" customHeight="1" x14ac:dyDescent="0.3">
      <c r="A41" s="316">
        <f t="shared" si="2"/>
        <v>25</v>
      </c>
      <c r="B41" s="256"/>
      <c r="C41" s="315"/>
      <c r="D41" s="256"/>
      <c r="E41" s="16"/>
      <c r="F41" s="256"/>
      <c r="G41" s="16"/>
      <c r="H41" s="257"/>
      <c r="I41" s="317"/>
      <c r="J41" s="257"/>
      <c r="K41" s="317"/>
      <c r="L41" s="258" t="str">
        <f t="shared" si="1"/>
        <v/>
      </c>
      <c r="M41" s="259" t="str">
        <f t="shared" si="0"/>
        <v/>
      </c>
    </row>
    <row r="42" spans="1:13" ht="15.95" customHeight="1" x14ac:dyDescent="0.3">
      <c r="A42" s="316">
        <f t="shared" si="2"/>
        <v>26</v>
      </c>
      <c r="B42" s="256"/>
      <c r="C42" s="315"/>
      <c r="D42" s="256"/>
      <c r="E42" s="16"/>
      <c r="F42" s="256"/>
      <c r="G42" s="16"/>
      <c r="H42" s="257"/>
      <c r="I42" s="317"/>
      <c r="J42" s="257"/>
      <c r="K42" s="317"/>
      <c r="L42" s="258" t="str">
        <f t="shared" si="1"/>
        <v/>
      </c>
      <c r="M42" s="259" t="str">
        <f t="shared" si="0"/>
        <v/>
      </c>
    </row>
    <row r="43" spans="1:13" ht="15.95" customHeight="1" x14ac:dyDescent="0.3">
      <c r="A43" s="316">
        <f t="shared" si="2"/>
        <v>27</v>
      </c>
      <c r="B43" s="256"/>
      <c r="C43" s="315"/>
      <c r="D43" s="256"/>
      <c r="E43" s="16"/>
      <c r="F43" s="256"/>
      <c r="G43" s="16"/>
      <c r="H43" s="257"/>
      <c r="I43" s="317"/>
      <c r="J43" s="257"/>
      <c r="K43" s="317"/>
      <c r="L43" s="258" t="str">
        <f t="shared" si="1"/>
        <v/>
      </c>
      <c r="M43" s="259" t="str">
        <f t="shared" si="0"/>
        <v/>
      </c>
    </row>
    <row r="44" spans="1:13" ht="15.95" customHeight="1" x14ac:dyDescent="0.3">
      <c r="A44" s="316">
        <f t="shared" si="2"/>
        <v>28</v>
      </c>
      <c r="B44" s="256"/>
      <c r="C44" s="315"/>
      <c r="D44" s="256"/>
      <c r="E44" s="16"/>
      <c r="F44" s="256"/>
      <c r="G44" s="16"/>
      <c r="H44" s="257"/>
      <c r="I44" s="317"/>
      <c r="J44" s="257"/>
      <c r="K44" s="317"/>
      <c r="L44" s="258" t="str">
        <f t="shared" si="1"/>
        <v/>
      </c>
      <c r="M44" s="259" t="str">
        <f t="shared" si="0"/>
        <v/>
      </c>
    </row>
    <row r="45" spans="1:13" ht="15.95" customHeight="1" x14ac:dyDescent="0.3">
      <c r="A45" s="316">
        <f t="shared" si="2"/>
        <v>29</v>
      </c>
      <c r="B45" s="256"/>
      <c r="C45" s="315"/>
      <c r="D45" s="256"/>
      <c r="E45" s="16"/>
      <c r="F45" s="256"/>
      <c r="G45" s="16"/>
      <c r="H45" s="257"/>
      <c r="I45" s="317"/>
      <c r="J45" s="257"/>
      <c r="K45" s="317"/>
      <c r="L45" s="258" t="str">
        <f t="shared" si="1"/>
        <v/>
      </c>
      <c r="M45" s="259" t="str">
        <f t="shared" si="0"/>
        <v/>
      </c>
    </row>
    <row r="46" spans="1:13" ht="15.95" customHeight="1" x14ac:dyDescent="0.3">
      <c r="A46" s="316">
        <f t="shared" si="2"/>
        <v>30</v>
      </c>
      <c r="B46" s="256"/>
      <c r="C46" s="315"/>
      <c r="D46" s="256"/>
      <c r="E46" s="16"/>
      <c r="F46" s="256"/>
      <c r="G46" s="16"/>
      <c r="H46" s="257"/>
      <c r="I46" s="317"/>
      <c r="J46" s="257"/>
      <c r="K46" s="317"/>
      <c r="L46" s="258" t="str">
        <f t="shared" si="1"/>
        <v/>
      </c>
      <c r="M46" s="259" t="str">
        <f t="shared" si="0"/>
        <v/>
      </c>
    </row>
    <row r="47" spans="1:13" ht="15.95" customHeight="1" x14ac:dyDescent="0.3">
      <c r="A47" s="316">
        <f t="shared" si="2"/>
        <v>31</v>
      </c>
      <c r="B47" s="256"/>
      <c r="C47" s="315"/>
      <c r="D47" s="256"/>
      <c r="E47" s="16"/>
      <c r="F47" s="256"/>
      <c r="G47" s="16"/>
      <c r="H47" s="257"/>
      <c r="I47" s="317"/>
      <c r="J47" s="257"/>
      <c r="K47" s="317"/>
      <c r="L47" s="258" t="str">
        <f t="shared" si="1"/>
        <v/>
      </c>
      <c r="M47" s="259" t="str">
        <f t="shared" si="0"/>
        <v/>
      </c>
    </row>
    <row r="48" spans="1:13" ht="15.95" customHeight="1" x14ac:dyDescent="0.3">
      <c r="A48" s="316">
        <f t="shared" si="2"/>
        <v>32</v>
      </c>
      <c r="B48" s="256"/>
      <c r="C48" s="315"/>
      <c r="D48" s="256"/>
      <c r="E48" s="16"/>
      <c r="F48" s="256"/>
      <c r="G48" s="16"/>
      <c r="H48" s="257"/>
      <c r="I48" s="317"/>
      <c r="J48" s="257"/>
      <c r="K48" s="317"/>
      <c r="L48" s="258" t="str">
        <f t="shared" si="1"/>
        <v/>
      </c>
      <c r="M48" s="259" t="str">
        <f t="shared" si="0"/>
        <v/>
      </c>
    </row>
    <row r="49" spans="1:13" ht="15.95" customHeight="1" x14ac:dyDescent="0.3">
      <c r="A49" s="316">
        <f t="shared" si="2"/>
        <v>33</v>
      </c>
      <c r="B49" s="256"/>
      <c r="C49" s="315"/>
      <c r="D49" s="256"/>
      <c r="E49" s="16"/>
      <c r="F49" s="256"/>
      <c r="G49" s="16"/>
      <c r="H49" s="257"/>
      <c r="I49" s="317"/>
      <c r="J49" s="257"/>
      <c r="K49" s="317"/>
      <c r="L49" s="258" t="str">
        <f t="shared" si="1"/>
        <v/>
      </c>
      <c r="M49" s="259" t="str">
        <f t="shared" si="0"/>
        <v/>
      </c>
    </row>
    <row r="50" spans="1:13" ht="15.95" customHeight="1" x14ac:dyDescent="0.3">
      <c r="A50" s="316">
        <f t="shared" si="2"/>
        <v>34</v>
      </c>
      <c r="B50" s="256"/>
      <c r="C50" s="315"/>
      <c r="D50" s="256"/>
      <c r="E50" s="16"/>
      <c r="F50" s="256"/>
      <c r="G50" s="16"/>
      <c r="H50" s="257"/>
      <c r="I50" s="317"/>
      <c r="J50" s="257"/>
      <c r="K50" s="317"/>
      <c r="L50" s="258" t="str">
        <f t="shared" si="1"/>
        <v/>
      </c>
      <c r="M50" s="259" t="str">
        <f t="shared" si="0"/>
        <v/>
      </c>
    </row>
    <row r="51" spans="1:13" ht="15.95" customHeight="1" x14ac:dyDescent="0.3">
      <c r="A51" s="316">
        <f t="shared" si="2"/>
        <v>35</v>
      </c>
      <c r="B51" s="256"/>
      <c r="C51" s="315"/>
      <c r="D51" s="256"/>
      <c r="E51" s="16"/>
      <c r="F51" s="256"/>
      <c r="G51" s="16"/>
      <c r="H51" s="257"/>
      <c r="I51" s="317"/>
      <c r="J51" s="257"/>
      <c r="K51" s="317"/>
      <c r="L51" s="258" t="str">
        <f t="shared" si="1"/>
        <v/>
      </c>
      <c r="M51" s="259" t="str">
        <f t="shared" si="0"/>
        <v/>
      </c>
    </row>
    <row r="52" spans="1:13" ht="15.95" customHeight="1" x14ac:dyDescent="0.3">
      <c r="A52" s="316">
        <v>36</v>
      </c>
      <c r="B52" s="256"/>
      <c r="C52" s="315"/>
      <c r="D52" s="256"/>
      <c r="E52" s="16"/>
      <c r="F52" s="256"/>
      <c r="G52" s="16"/>
      <c r="H52" s="257"/>
      <c r="I52" s="317"/>
      <c r="J52" s="257"/>
      <c r="K52" s="317"/>
      <c r="L52" s="258" t="str">
        <f t="shared" si="1"/>
        <v/>
      </c>
      <c r="M52" s="259" t="str">
        <f t="shared" si="0"/>
        <v/>
      </c>
    </row>
    <row r="53" spans="1:13" ht="15.95" customHeight="1" x14ac:dyDescent="0.3">
      <c r="A53" s="316">
        <f t="shared" si="2"/>
        <v>37</v>
      </c>
      <c r="B53" s="256"/>
      <c r="C53" s="315"/>
      <c r="D53" s="256"/>
      <c r="E53" s="16"/>
      <c r="F53" s="256"/>
      <c r="G53" s="16"/>
      <c r="H53" s="257"/>
      <c r="I53" s="317"/>
      <c r="J53" s="257"/>
      <c r="K53" s="317"/>
      <c r="L53" s="258" t="str">
        <f t="shared" si="1"/>
        <v/>
      </c>
      <c r="M53" s="259" t="str">
        <f t="shared" si="0"/>
        <v/>
      </c>
    </row>
    <row r="54" spans="1:13" ht="15.95" customHeight="1" x14ac:dyDescent="0.3">
      <c r="A54" s="316">
        <f t="shared" si="2"/>
        <v>38</v>
      </c>
      <c r="B54" s="256"/>
      <c r="C54" s="315"/>
      <c r="D54" s="256"/>
      <c r="E54" s="16"/>
      <c r="F54" s="256"/>
      <c r="G54" s="16"/>
      <c r="H54" s="257"/>
      <c r="I54" s="317"/>
      <c r="J54" s="257"/>
      <c r="K54" s="317"/>
      <c r="L54" s="258" t="str">
        <f t="shared" si="1"/>
        <v/>
      </c>
      <c r="M54" s="259" t="str">
        <f t="shared" si="0"/>
        <v/>
      </c>
    </row>
    <row r="55" spans="1:13" ht="15.95" customHeight="1" x14ac:dyDescent="0.3">
      <c r="A55" s="316">
        <f t="shared" si="2"/>
        <v>39</v>
      </c>
      <c r="B55" s="256"/>
      <c r="C55" s="315"/>
      <c r="D55" s="256"/>
      <c r="E55" s="16"/>
      <c r="F55" s="256"/>
      <c r="G55" s="16"/>
      <c r="H55" s="257"/>
      <c r="I55" s="317"/>
      <c r="J55" s="257"/>
      <c r="K55" s="317"/>
      <c r="L55" s="258" t="str">
        <f t="shared" si="1"/>
        <v/>
      </c>
      <c r="M55" s="259" t="str">
        <f t="shared" si="0"/>
        <v/>
      </c>
    </row>
    <row r="56" spans="1:13" ht="15.95" customHeight="1" x14ac:dyDescent="0.3">
      <c r="A56" s="316">
        <f t="shared" si="2"/>
        <v>40</v>
      </c>
      <c r="B56" s="256"/>
      <c r="C56" s="315"/>
      <c r="D56" s="256"/>
      <c r="E56" s="16"/>
      <c r="F56" s="256"/>
      <c r="G56" s="16"/>
      <c r="H56" s="257"/>
      <c r="I56" s="317"/>
      <c r="J56" s="257"/>
      <c r="K56" s="317"/>
      <c r="L56" s="258" t="str">
        <f t="shared" si="1"/>
        <v/>
      </c>
      <c r="M56" s="259" t="str">
        <f t="shared" si="0"/>
        <v/>
      </c>
    </row>
    <row r="57" spans="1:13" ht="15.95" customHeight="1" x14ac:dyDescent="0.3">
      <c r="A57" s="316">
        <f t="shared" si="2"/>
        <v>41</v>
      </c>
      <c r="B57" s="256"/>
      <c r="C57" s="315"/>
      <c r="D57" s="256"/>
      <c r="E57" s="16"/>
      <c r="F57" s="256"/>
      <c r="G57" s="16"/>
      <c r="H57" s="257"/>
      <c r="I57" s="317"/>
      <c r="J57" s="257"/>
      <c r="K57" s="317"/>
      <c r="L57" s="258" t="str">
        <f t="shared" si="1"/>
        <v/>
      </c>
      <c r="M57" s="259" t="str">
        <f t="shared" si="0"/>
        <v/>
      </c>
    </row>
    <row r="58" spans="1:13" ht="15.95" customHeight="1" x14ac:dyDescent="0.3">
      <c r="A58" s="316">
        <f t="shared" si="2"/>
        <v>42</v>
      </c>
      <c r="B58" s="256"/>
      <c r="C58" s="315"/>
      <c r="D58" s="256"/>
      <c r="E58" s="16"/>
      <c r="F58" s="256"/>
      <c r="G58" s="16"/>
      <c r="H58" s="257"/>
      <c r="I58" s="317"/>
      <c r="J58" s="257"/>
      <c r="K58" s="317"/>
      <c r="L58" s="258" t="str">
        <f t="shared" si="1"/>
        <v/>
      </c>
      <c r="M58" s="259" t="str">
        <f t="shared" si="0"/>
        <v/>
      </c>
    </row>
    <row r="59" spans="1:13" ht="15.95" customHeight="1" x14ac:dyDescent="0.3">
      <c r="A59" s="316">
        <f t="shared" si="2"/>
        <v>43</v>
      </c>
      <c r="B59" s="256"/>
      <c r="C59" s="315"/>
      <c r="D59" s="256"/>
      <c r="E59" s="16"/>
      <c r="F59" s="256"/>
      <c r="G59" s="16"/>
      <c r="H59" s="257"/>
      <c r="I59" s="317"/>
      <c r="J59" s="257"/>
      <c r="K59" s="317"/>
      <c r="L59" s="258" t="str">
        <f t="shared" si="1"/>
        <v/>
      </c>
      <c r="M59" s="259" t="str">
        <f t="shared" si="0"/>
        <v/>
      </c>
    </row>
    <row r="60" spans="1:13" ht="15.95" customHeight="1" x14ac:dyDescent="0.3">
      <c r="A60" s="316">
        <f t="shared" si="2"/>
        <v>44</v>
      </c>
      <c r="B60" s="256"/>
      <c r="C60" s="315"/>
      <c r="D60" s="256"/>
      <c r="E60" s="16"/>
      <c r="F60" s="256"/>
      <c r="G60" s="16"/>
      <c r="H60" s="257"/>
      <c r="I60" s="317"/>
      <c r="J60" s="257"/>
      <c r="K60" s="317"/>
      <c r="L60" s="258" t="str">
        <f t="shared" si="1"/>
        <v/>
      </c>
      <c r="M60" s="259" t="str">
        <f t="shared" si="0"/>
        <v/>
      </c>
    </row>
    <row r="61" spans="1:13" ht="15.95" customHeight="1" x14ac:dyDescent="0.3">
      <c r="A61" s="316">
        <f t="shared" si="2"/>
        <v>45</v>
      </c>
      <c r="B61" s="256"/>
      <c r="C61" s="315"/>
      <c r="D61" s="256"/>
      <c r="E61" s="16"/>
      <c r="F61" s="256"/>
      <c r="G61" s="16"/>
      <c r="H61" s="257"/>
      <c r="I61" s="317"/>
      <c r="J61" s="257"/>
      <c r="K61" s="317"/>
      <c r="L61" s="258" t="str">
        <f t="shared" si="1"/>
        <v/>
      </c>
      <c r="M61" s="259" t="str">
        <f t="shared" si="0"/>
        <v/>
      </c>
    </row>
    <row r="62" spans="1:13" ht="15.95" customHeight="1" x14ac:dyDescent="0.3">
      <c r="A62" s="316">
        <f t="shared" si="2"/>
        <v>46</v>
      </c>
      <c r="B62" s="256"/>
      <c r="C62" s="315"/>
      <c r="D62" s="256"/>
      <c r="E62" s="16"/>
      <c r="F62" s="256"/>
      <c r="G62" s="16"/>
      <c r="H62" s="257"/>
      <c r="I62" s="317"/>
      <c r="J62" s="257"/>
      <c r="K62" s="317"/>
      <c r="L62" s="258" t="str">
        <f t="shared" si="1"/>
        <v/>
      </c>
      <c r="M62" s="259" t="str">
        <f t="shared" si="0"/>
        <v/>
      </c>
    </row>
    <row r="63" spans="1:13" ht="15.95" customHeight="1" x14ac:dyDescent="0.3">
      <c r="A63" s="316">
        <f t="shared" si="2"/>
        <v>47</v>
      </c>
      <c r="B63" s="256"/>
      <c r="C63" s="315"/>
      <c r="D63" s="256"/>
      <c r="E63" s="16"/>
      <c r="F63" s="256"/>
      <c r="G63" s="16"/>
      <c r="H63" s="257"/>
      <c r="I63" s="317"/>
      <c r="J63" s="257"/>
      <c r="K63" s="317"/>
      <c r="L63" s="258" t="str">
        <f t="shared" si="1"/>
        <v/>
      </c>
      <c r="M63" s="259" t="str">
        <f t="shared" si="0"/>
        <v/>
      </c>
    </row>
    <row r="64" spans="1:13" ht="15.95" customHeight="1" x14ac:dyDescent="0.3">
      <c r="A64" s="316">
        <f t="shared" si="2"/>
        <v>48</v>
      </c>
      <c r="B64" s="256"/>
      <c r="C64" s="315"/>
      <c r="D64" s="256"/>
      <c r="E64" s="16"/>
      <c r="F64" s="256"/>
      <c r="G64" s="16"/>
      <c r="H64" s="257"/>
      <c r="I64" s="317"/>
      <c r="J64" s="257"/>
      <c r="K64" s="317"/>
      <c r="L64" s="258" t="str">
        <f t="shared" si="1"/>
        <v/>
      </c>
      <c r="M64" s="259" t="str">
        <f t="shared" si="0"/>
        <v/>
      </c>
    </row>
    <row r="65" spans="1:13" ht="15.95" customHeight="1" x14ac:dyDescent="0.3">
      <c r="A65" s="316">
        <f t="shared" si="2"/>
        <v>49</v>
      </c>
      <c r="B65" s="256"/>
      <c r="C65" s="315"/>
      <c r="D65" s="256"/>
      <c r="E65" s="16"/>
      <c r="F65" s="256"/>
      <c r="G65" s="16"/>
      <c r="H65" s="257"/>
      <c r="I65" s="317"/>
      <c r="J65" s="257"/>
      <c r="K65" s="317"/>
      <c r="L65" s="258" t="str">
        <f t="shared" si="1"/>
        <v/>
      </c>
      <c r="M65" s="259" t="str">
        <f t="shared" si="0"/>
        <v/>
      </c>
    </row>
    <row r="66" spans="1:13" ht="15.95" customHeight="1" x14ac:dyDescent="0.3">
      <c r="A66" s="316">
        <f t="shared" si="2"/>
        <v>50</v>
      </c>
      <c r="B66" s="256"/>
      <c r="C66" s="315"/>
      <c r="D66" s="256"/>
      <c r="E66" s="16"/>
      <c r="F66" s="256"/>
      <c r="G66" s="16"/>
      <c r="H66" s="257"/>
      <c r="I66" s="317"/>
      <c r="J66" s="257"/>
      <c r="K66" s="317"/>
      <c r="L66" s="258" t="str">
        <f t="shared" si="1"/>
        <v/>
      </c>
      <c r="M66" s="259" t="str">
        <f t="shared" si="0"/>
        <v/>
      </c>
    </row>
    <row r="67" spans="1:13" x14ac:dyDescent="0.2">
      <c r="A67" s="305"/>
      <c r="B67" s="16"/>
      <c r="C67" s="16"/>
      <c r="D67" s="16"/>
      <c r="E67" s="16"/>
      <c r="F67" s="16"/>
      <c r="G67" s="16"/>
      <c r="H67" s="16"/>
      <c r="I67" s="16"/>
      <c r="J67" s="317"/>
      <c r="K67" s="317"/>
      <c r="L67" s="317"/>
    </row>
    <row r="68" spans="1:13" x14ac:dyDescent="0.2">
      <c r="F68" s="397" t="s">
        <v>207</v>
      </c>
      <c r="G68" s="397"/>
      <c r="H68" s="397"/>
      <c r="I68" s="397"/>
      <c r="J68" s="397"/>
      <c r="K68" s="397"/>
      <c r="L68" s="397"/>
    </row>
    <row r="69" spans="1:13" x14ac:dyDescent="0.2">
      <c r="J69" s="260"/>
      <c r="K69" s="261"/>
      <c r="L69" s="260"/>
    </row>
    <row r="70" spans="1:13" x14ac:dyDescent="0.2">
      <c r="J70" s="260"/>
      <c r="K70" s="261"/>
      <c r="L70" s="260"/>
    </row>
    <row r="71" spans="1:13" x14ac:dyDescent="0.2">
      <c r="J71" s="260"/>
      <c r="K71" s="261"/>
      <c r="L71" s="260"/>
    </row>
    <row r="72" spans="1:13" x14ac:dyDescent="0.2">
      <c r="J72" s="260"/>
      <c r="K72" s="261"/>
      <c r="L72" s="260"/>
    </row>
    <row r="73" spans="1:13" x14ac:dyDescent="0.2">
      <c r="J73" s="260"/>
      <c r="K73" s="261"/>
      <c r="L73" s="260"/>
    </row>
    <row r="74" spans="1:13" x14ac:dyDescent="0.2">
      <c r="J74" s="260"/>
      <c r="K74" s="261"/>
      <c r="L74" s="260"/>
    </row>
    <row r="75" spans="1:13" x14ac:dyDescent="0.2">
      <c r="J75" s="260"/>
      <c r="K75" s="261"/>
      <c r="L75" s="260"/>
    </row>
    <row r="76" spans="1:13" x14ac:dyDescent="0.2">
      <c r="J76" s="260"/>
      <c r="K76" s="261"/>
      <c r="L76" s="260"/>
    </row>
    <row r="77" spans="1:13" x14ac:dyDescent="0.2">
      <c r="J77" s="260"/>
      <c r="K77" s="261"/>
      <c r="L77" s="260"/>
    </row>
    <row r="78" spans="1:13" x14ac:dyDescent="0.2">
      <c r="J78" s="260"/>
      <c r="K78" s="261"/>
      <c r="L78" s="260"/>
    </row>
    <row r="79" spans="1:13" x14ac:dyDescent="0.2">
      <c r="J79" s="260"/>
      <c r="K79" s="261"/>
      <c r="L79" s="260"/>
    </row>
    <row r="80" spans="1:13" x14ac:dyDescent="0.2">
      <c r="J80" s="260"/>
      <c r="K80" s="261"/>
      <c r="L80" s="260"/>
    </row>
    <row r="81" spans="10:12" x14ac:dyDescent="0.2">
      <c r="J81" s="260"/>
      <c r="K81" s="261"/>
      <c r="L81" s="260"/>
    </row>
    <row r="82" spans="10:12" x14ac:dyDescent="0.2">
      <c r="J82" s="260"/>
      <c r="K82" s="261"/>
      <c r="L82" s="260"/>
    </row>
    <row r="83" spans="10:12" x14ac:dyDescent="0.2">
      <c r="J83" s="260"/>
      <c r="K83" s="261"/>
      <c r="L83" s="260"/>
    </row>
    <row r="84" spans="10:12" x14ac:dyDescent="0.2">
      <c r="J84" s="260"/>
      <c r="K84" s="261"/>
      <c r="L84" s="260"/>
    </row>
    <row r="85" spans="10:12" x14ac:dyDescent="0.2">
      <c r="J85" s="260"/>
      <c r="K85" s="261"/>
      <c r="L85" s="260"/>
    </row>
    <row r="86" spans="10:12" x14ac:dyDescent="0.2">
      <c r="J86" s="260"/>
      <c r="K86" s="261"/>
      <c r="L86" s="260"/>
    </row>
    <row r="87" spans="10:12" x14ac:dyDescent="0.2">
      <c r="J87" s="260"/>
      <c r="K87" s="261"/>
      <c r="L87" s="260"/>
    </row>
    <row r="88" spans="10:12" x14ac:dyDescent="0.2">
      <c r="J88" s="260"/>
      <c r="K88" s="261"/>
      <c r="L88" s="260"/>
    </row>
    <row r="89" spans="10:12" x14ac:dyDescent="0.2">
      <c r="J89" s="260"/>
      <c r="K89" s="261"/>
      <c r="L89" s="260"/>
    </row>
    <row r="90" spans="10:12" x14ac:dyDescent="0.2">
      <c r="J90" s="260"/>
      <c r="K90" s="261"/>
      <c r="L90" s="260"/>
    </row>
    <row r="91" spans="10:12" x14ac:dyDescent="0.2">
      <c r="J91" s="260"/>
      <c r="K91" s="261"/>
      <c r="L91" s="260"/>
    </row>
    <row r="92" spans="10:12" x14ac:dyDescent="0.2">
      <c r="J92" s="260"/>
      <c r="K92" s="261"/>
      <c r="L92" s="260"/>
    </row>
    <row r="93" spans="10:12" x14ac:dyDescent="0.2">
      <c r="J93" s="260"/>
      <c r="K93" s="261"/>
      <c r="L93" s="260"/>
    </row>
    <row r="94" spans="10:12" x14ac:dyDescent="0.2">
      <c r="J94" s="260"/>
      <c r="K94" s="261"/>
      <c r="L94" s="260"/>
    </row>
    <row r="95" spans="10:12" x14ac:dyDescent="0.2">
      <c r="J95" s="260"/>
      <c r="K95" s="261"/>
      <c r="L95" s="260"/>
    </row>
    <row r="96" spans="10:12" x14ac:dyDescent="0.2">
      <c r="J96" s="260"/>
      <c r="K96" s="261"/>
      <c r="L96" s="260"/>
    </row>
    <row r="97" spans="10:12" x14ac:dyDescent="0.2">
      <c r="J97" s="260"/>
      <c r="K97" s="261"/>
      <c r="L97" s="260"/>
    </row>
    <row r="98" spans="10:12" x14ac:dyDescent="0.2">
      <c r="J98" s="260"/>
      <c r="K98" s="261"/>
      <c r="L98" s="260"/>
    </row>
    <row r="99" spans="10:12" x14ac:dyDescent="0.2">
      <c r="J99" s="260"/>
      <c r="K99" s="261"/>
      <c r="L99" s="260"/>
    </row>
    <row r="100" spans="10:12" x14ac:dyDescent="0.2">
      <c r="J100" s="260"/>
      <c r="K100" s="261"/>
      <c r="L100" s="260"/>
    </row>
    <row r="101" spans="10:12" x14ac:dyDescent="0.2">
      <c r="J101" s="260"/>
      <c r="K101" s="261"/>
      <c r="L101" s="260"/>
    </row>
    <row r="102" spans="10:12" x14ac:dyDescent="0.2">
      <c r="J102" s="260"/>
      <c r="K102" s="261"/>
      <c r="L102" s="260"/>
    </row>
    <row r="103" spans="10:12" x14ac:dyDescent="0.2">
      <c r="J103" s="260"/>
      <c r="K103" s="261"/>
      <c r="L103" s="260"/>
    </row>
    <row r="104" spans="10:12" x14ac:dyDescent="0.2">
      <c r="J104" s="260"/>
      <c r="K104" s="261"/>
      <c r="L104" s="260"/>
    </row>
    <row r="105" spans="10:12" x14ac:dyDescent="0.2">
      <c r="J105" s="260"/>
      <c r="K105" s="261"/>
      <c r="L105" s="260"/>
    </row>
    <row r="106" spans="10:12" x14ac:dyDescent="0.2">
      <c r="J106" s="260"/>
      <c r="K106" s="261"/>
      <c r="L106" s="260"/>
    </row>
    <row r="107" spans="10:12" x14ac:dyDescent="0.2">
      <c r="J107" s="260"/>
      <c r="K107" s="261"/>
      <c r="L107" s="260"/>
    </row>
    <row r="108" spans="10:12" x14ac:dyDescent="0.2">
      <c r="J108" s="260"/>
      <c r="K108" s="261"/>
      <c r="L108" s="260"/>
    </row>
    <row r="109" spans="10:12" x14ac:dyDescent="0.2">
      <c r="J109" s="260"/>
      <c r="K109" s="261"/>
      <c r="L109" s="260"/>
    </row>
    <row r="110" spans="10:12" x14ac:dyDescent="0.2">
      <c r="J110" s="260"/>
      <c r="K110" s="261"/>
      <c r="L110" s="260"/>
    </row>
    <row r="111" spans="10:12" x14ac:dyDescent="0.2">
      <c r="J111" s="260"/>
      <c r="K111" s="261"/>
      <c r="L111" s="260"/>
    </row>
    <row r="112" spans="10:12" x14ac:dyDescent="0.2">
      <c r="J112" s="260"/>
      <c r="K112" s="261"/>
      <c r="L112" s="260"/>
    </row>
    <row r="113" spans="10:12" x14ac:dyDescent="0.2">
      <c r="J113" s="260"/>
      <c r="K113" s="261"/>
      <c r="L113" s="260"/>
    </row>
    <row r="114" spans="10:12" x14ac:dyDescent="0.2">
      <c r="J114" s="260"/>
      <c r="K114" s="261"/>
      <c r="L114" s="260"/>
    </row>
    <row r="115" spans="10:12" x14ac:dyDescent="0.2">
      <c r="J115" s="260"/>
      <c r="K115" s="261"/>
      <c r="L115" s="260"/>
    </row>
    <row r="116" spans="10:12" x14ac:dyDescent="0.2">
      <c r="J116" s="260"/>
      <c r="K116" s="261"/>
      <c r="L116" s="260"/>
    </row>
    <row r="117" spans="10:12" x14ac:dyDescent="0.2">
      <c r="J117" s="260"/>
      <c r="K117" s="261"/>
      <c r="L117" s="260"/>
    </row>
    <row r="118" spans="10:12" x14ac:dyDescent="0.2">
      <c r="J118" s="260"/>
      <c r="K118" s="261"/>
      <c r="L118" s="260"/>
    </row>
    <row r="119" spans="10:12" x14ac:dyDescent="0.2">
      <c r="J119" s="260"/>
      <c r="K119" s="261"/>
      <c r="L119" s="260"/>
    </row>
    <row r="120" spans="10:12" x14ac:dyDescent="0.2">
      <c r="J120" s="260"/>
      <c r="K120" s="261"/>
      <c r="L120" s="260"/>
    </row>
  </sheetData>
  <sheetProtection algorithmName="SHA-512" hashValue="wl8vOhCgMGjn32lvOR1wTC2pyTSc6jYxMCH+dTPkkJwkv4YgSNx0sm6/aFWj+OayP6pzE7XcRb+mV8lThm4adg==" saltValue="SMJT7asbDHcXcIvCbtONxg==" spinCount="100000" sheet="1" objects="1" scenarios="1"/>
  <mergeCells count="1">
    <mergeCell ref="F68:L68"/>
  </mergeCells>
  <phoneticPr fontId="34" type="noConversion"/>
  <pageMargins left="0.2" right="0.2" top="0" bottom="0.5" header="0.3" footer="0.3"/>
  <pageSetup scale="70"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1" id="{F3878D9F-4BF3-4AAF-AF0E-9108869DF214}">
            <xm:f>+'\Users\david_zvara\Desktop\Users\erikaboehm\Downloads\K:\nw bk 2017\[NW wr swd REPORT NON ARBITER 12-18-17.xlsx]Revenue Worksheet'!#REF!="wrestling"</xm:f>
            <x14:dxf>
              <font>
                <color theme="0"/>
              </font>
              <fill>
                <patternFill>
                  <bgColor theme="0"/>
                </patternFill>
              </fill>
              <border>
                <left/>
                <right/>
                <top/>
                <bottom/>
                <vertical/>
                <horizontal/>
              </border>
            </x14:dxf>
          </x14:cfRule>
          <xm:sqref>J7:K7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2:S81"/>
  <sheetViews>
    <sheetView topLeftCell="B1" workbookViewId="0">
      <selection activeCell="J20" sqref="J20"/>
    </sheetView>
  </sheetViews>
  <sheetFormatPr defaultColWidth="9.6640625" defaultRowHeight="15" x14ac:dyDescent="0.2"/>
  <cols>
    <col min="1" max="1" width="18.6640625" style="3" customWidth="1"/>
    <col min="2" max="2" width="24.6640625" style="3" customWidth="1"/>
    <col min="3" max="3" width="16.6640625" style="3" customWidth="1"/>
    <col min="4" max="4" width="6.6640625" style="3" customWidth="1"/>
    <col min="5" max="5" width="14.6640625" style="3" customWidth="1"/>
    <col min="6" max="6" width="8.6640625" style="3" customWidth="1"/>
    <col min="7" max="7" width="22.6640625" style="3" customWidth="1"/>
    <col min="8" max="8" width="2.6640625" style="3" customWidth="1"/>
    <col min="9" max="9" width="24.6640625" style="3" customWidth="1"/>
    <col min="10" max="10" width="17.5546875" style="243" customWidth="1"/>
    <col min="11" max="16" width="9.6640625" style="243"/>
    <col min="17" max="19" width="9.6640625" style="118"/>
    <col min="20" max="16384" width="9.6640625" style="3"/>
  </cols>
  <sheetData>
    <row r="2" spans="1:19" ht="18" x14ac:dyDescent="0.2">
      <c r="A2" s="408" t="s">
        <v>90</v>
      </c>
      <c r="B2" s="408"/>
      <c r="C2" s="335" t="s">
        <v>89</v>
      </c>
      <c r="D2" s="335"/>
      <c r="E2" s="335"/>
      <c r="G2" s="409" t="s">
        <v>76</v>
      </c>
      <c r="H2" s="409"/>
      <c r="I2" s="409"/>
      <c r="J2" s="264"/>
      <c r="K2" s="264"/>
      <c r="L2" s="264"/>
      <c r="M2" s="264"/>
      <c r="N2" s="264"/>
    </row>
    <row r="3" spans="1:19" x14ac:dyDescent="0.2">
      <c r="A3" s="89"/>
      <c r="B3" s="89"/>
      <c r="C3" s="89"/>
      <c r="D3" s="89"/>
      <c r="E3" s="89"/>
      <c r="F3" s="89"/>
      <c r="G3" s="89"/>
      <c r="H3" s="89"/>
      <c r="I3" s="89"/>
    </row>
    <row r="4" spans="1:19" ht="15.75" thickBot="1" x14ac:dyDescent="0.25">
      <c r="I4" s="20"/>
    </row>
    <row r="5" spans="1:19" ht="36" customHeight="1" x14ac:dyDescent="0.4">
      <c r="B5" s="410" t="str">
        <f>CONCATENATE(+Worksheet!C5," ",+Worksheet!F5)</f>
        <v>NORTHEAST District Athletic Board</v>
      </c>
      <c r="C5" s="372"/>
      <c r="D5" s="372"/>
      <c r="E5" s="372"/>
      <c r="F5" s="372"/>
      <c r="G5" s="372"/>
      <c r="H5" s="373"/>
      <c r="I5" s="96"/>
      <c r="J5" s="119"/>
      <c r="K5" s="119"/>
      <c r="L5" s="119"/>
    </row>
    <row r="6" spans="1:19" ht="18.75" customHeight="1" thickBot="1" x14ac:dyDescent="0.3">
      <c r="A6" s="85"/>
      <c r="B6" s="332" t="str">
        <f>+Worksheet!C6</f>
        <v>SPRING  - Tournament Financial Report</v>
      </c>
      <c r="C6" s="333"/>
      <c r="D6" s="333"/>
      <c r="E6" s="333"/>
      <c r="F6" s="333"/>
      <c r="G6" s="333"/>
      <c r="H6" s="334"/>
      <c r="I6" s="31"/>
      <c r="J6" s="120"/>
      <c r="K6" s="120"/>
      <c r="L6" s="120"/>
    </row>
    <row r="7" spans="1:19" ht="18.75" customHeight="1" x14ac:dyDescent="0.2">
      <c r="A7" s="85"/>
      <c r="B7" s="40"/>
      <c r="C7" s="40"/>
      <c r="D7" s="40"/>
      <c r="E7" s="40"/>
      <c r="F7" s="40"/>
      <c r="G7" s="40"/>
      <c r="H7" s="40"/>
      <c r="I7" s="85"/>
    </row>
    <row r="8" spans="1:19" ht="15.75" thickBot="1" x14ac:dyDescent="0.25">
      <c r="A8" s="89"/>
      <c r="B8" s="89"/>
      <c r="C8" s="89"/>
      <c r="D8" s="89"/>
      <c r="E8" s="89"/>
      <c r="F8" s="89"/>
      <c r="G8" s="89"/>
      <c r="H8" s="89"/>
      <c r="I8" s="89"/>
    </row>
    <row r="9" spans="1:19" ht="15" customHeight="1" x14ac:dyDescent="0.2">
      <c r="A9" s="398" t="s">
        <v>43</v>
      </c>
      <c r="B9" s="399"/>
      <c r="C9" s="399"/>
      <c r="D9" s="399"/>
      <c r="E9" s="399"/>
      <c r="F9" s="399"/>
      <c r="G9" s="399"/>
      <c r="H9" s="399"/>
      <c r="I9" s="400"/>
      <c r="J9" s="265"/>
      <c r="K9" s="265"/>
      <c r="L9" s="265"/>
      <c r="M9" s="265"/>
      <c r="N9" s="265"/>
    </row>
    <row r="10" spans="1:19" x14ac:dyDescent="0.2">
      <c r="A10" s="401"/>
      <c r="B10" s="402"/>
      <c r="C10" s="402"/>
      <c r="D10" s="402"/>
      <c r="E10" s="402"/>
      <c r="F10" s="402"/>
      <c r="G10" s="402"/>
      <c r="H10" s="402"/>
      <c r="I10" s="403"/>
    </row>
    <row r="11" spans="1:19" ht="38.25" customHeight="1" thickBot="1" x14ac:dyDescent="0.25">
      <c r="A11" s="404"/>
      <c r="B11" s="405"/>
      <c r="C11" s="405"/>
      <c r="D11" s="405"/>
      <c r="E11" s="405"/>
      <c r="F11" s="405"/>
      <c r="G11" s="405"/>
      <c r="H11" s="405"/>
      <c r="I11" s="406"/>
    </row>
    <row r="12" spans="1:19" x14ac:dyDescent="0.2">
      <c r="A12"/>
      <c r="B12"/>
      <c r="C12"/>
      <c r="D12"/>
      <c r="E12"/>
      <c r="F12"/>
      <c r="G12"/>
      <c r="H12"/>
      <c r="I12"/>
    </row>
    <row r="13" spans="1:19" s="5" customFormat="1" ht="18" x14ac:dyDescent="0.25">
      <c r="A13" s="91" t="s">
        <v>198</v>
      </c>
      <c r="B13" s="411"/>
      <c r="C13" s="412"/>
      <c r="D13" s="58"/>
      <c r="E13" s="91" t="s">
        <v>199</v>
      </c>
      <c r="F13" s="413"/>
      <c r="G13" s="414"/>
      <c r="H13" s="414"/>
      <c r="I13" s="414"/>
      <c r="J13" s="121"/>
      <c r="K13" s="121"/>
      <c r="L13" s="121"/>
      <c r="M13" s="243"/>
      <c r="N13" s="243"/>
      <c r="O13" s="243"/>
      <c r="P13" s="243"/>
      <c r="Q13" s="118"/>
      <c r="R13" s="118"/>
      <c r="S13" s="118"/>
    </row>
    <row r="14" spans="1:19" s="5" customFormat="1" x14ac:dyDescent="0.2">
      <c r="A14" s="10"/>
      <c r="B14" s="10"/>
      <c r="C14" s="10"/>
      <c r="D14" s="10"/>
      <c r="E14" s="57"/>
      <c r="F14" s="10"/>
      <c r="G14" s="10"/>
      <c r="H14" s="59"/>
      <c r="I14" s="59"/>
      <c r="J14" s="121"/>
      <c r="K14" s="121"/>
      <c r="L14" s="121"/>
      <c r="M14" s="243"/>
      <c r="N14" s="243"/>
      <c r="O14" s="243"/>
      <c r="P14" s="243"/>
      <c r="Q14" s="118"/>
      <c r="R14" s="118"/>
      <c r="S14" s="118"/>
    </row>
    <row r="15" spans="1:19" s="5" customFormat="1" ht="18" x14ac:dyDescent="0.25">
      <c r="A15" s="91"/>
      <c r="B15" s="407"/>
      <c r="C15" s="407"/>
      <c r="D15" s="58"/>
      <c r="E15" s="91" t="s">
        <v>15</v>
      </c>
      <c r="F15" s="407"/>
      <c r="G15" s="407"/>
      <c r="H15" s="407"/>
      <c r="I15" s="407"/>
      <c r="J15" s="121"/>
      <c r="K15" s="121"/>
      <c r="L15" s="121"/>
      <c r="M15" s="243"/>
      <c r="N15" s="243"/>
      <c r="O15" s="243"/>
      <c r="P15" s="243"/>
      <c r="Q15" s="118"/>
      <c r="R15" s="118"/>
      <c r="S15" s="118"/>
    </row>
    <row r="16" spans="1:19" s="5" customFormat="1" ht="18" x14ac:dyDescent="0.25">
      <c r="A16" s="56"/>
      <c r="B16" s="90"/>
      <c r="C16" s="90"/>
      <c r="D16" s="20"/>
      <c r="E16" s="56"/>
      <c r="F16" s="90"/>
      <c r="G16" s="90"/>
      <c r="H16" s="90"/>
      <c r="I16" s="90"/>
      <c r="J16" s="121"/>
      <c r="K16" s="121"/>
      <c r="L16" s="121"/>
      <c r="M16" s="243"/>
      <c r="N16" s="243"/>
      <c r="O16" s="243"/>
      <c r="P16" s="243"/>
      <c r="Q16" s="118"/>
      <c r="R16" s="118"/>
      <c r="S16" s="118"/>
    </row>
    <row r="17" spans="1:19" s="5" customFormat="1" x14ac:dyDescent="0.2">
      <c r="A17" s="57"/>
      <c r="B17" s="29"/>
      <c r="C17" s="10"/>
      <c r="D17" s="10"/>
      <c r="E17" s="10"/>
      <c r="F17" s="10"/>
      <c r="G17" s="10"/>
      <c r="H17" s="10"/>
      <c r="I17" s="10"/>
      <c r="J17" s="121"/>
      <c r="K17" s="121"/>
      <c r="L17" s="243"/>
      <c r="M17" s="243"/>
      <c r="N17" s="243"/>
      <c r="O17" s="243"/>
      <c r="P17" s="243"/>
      <c r="Q17" s="118"/>
      <c r="R17" s="118"/>
      <c r="S17" s="118"/>
    </row>
    <row r="18" spans="1:19" s="5" customFormat="1" ht="18" x14ac:dyDescent="0.25">
      <c r="A18" s="91" t="s">
        <v>31</v>
      </c>
      <c r="B18" s="422" t="str">
        <f>IF(Worksheet!C13&gt;"", Worksheet!C13,"")</f>
        <v/>
      </c>
      <c r="C18" s="423"/>
      <c r="D18" s="58"/>
      <c r="E18" s="91" t="s">
        <v>33</v>
      </c>
      <c r="F18" s="425"/>
      <c r="G18" s="414"/>
      <c r="H18" s="414"/>
      <c r="I18" s="414"/>
      <c r="J18" s="121"/>
      <c r="K18" s="121"/>
      <c r="L18" s="121"/>
      <c r="M18" s="243"/>
      <c r="N18" s="243"/>
      <c r="O18" s="243"/>
      <c r="P18" s="243"/>
      <c r="Q18" s="118"/>
      <c r="R18" s="118"/>
      <c r="S18" s="118"/>
    </row>
    <row r="19" spans="1:19" s="5" customFormat="1" x14ac:dyDescent="0.2">
      <c r="A19" s="10"/>
      <c r="B19" s="10"/>
      <c r="C19" s="10"/>
      <c r="D19" s="10"/>
      <c r="E19" s="57"/>
      <c r="F19" s="10"/>
      <c r="G19" s="10"/>
      <c r="H19" s="59"/>
      <c r="I19" s="59"/>
      <c r="J19" s="121"/>
      <c r="K19" s="121"/>
      <c r="L19" s="121"/>
      <c r="M19" s="243"/>
      <c r="N19" s="243"/>
      <c r="O19" s="243"/>
      <c r="P19" s="243"/>
      <c r="Q19" s="118"/>
      <c r="R19" s="118"/>
      <c r="S19" s="118"/>
    </row>
    <row r="20" spans="1:19" s="5" customFormat="1" ht="18" x14ac:dyDescent="0.25">
      <c r="A20" s="91" t="s">
        <v>32</v>
      </c>
      <c r="B20" s="407"/>
      <c r="C20" s="407"/>
      <c r="D20" s="58"/>
      <c r="E20" s="91" t="s">
        <v>83</v>
      </c>
      <c r="F20" s="407"/>
      <c r="G20" s="407"/>
      <c r="H20" s="407"/>
      <c r="I20" s="407"/>
      <c r="J20" s="121"/>
      <c r="K20" s="121"/>
      <c r="L20" s="121"/>
      <c r="M20" s="243"/>
      <c r="N20" s="243"/>
      <c r="O20" s="243"/>
      <c r="P20" s="243"/>
      <c r="Q20" s="118"/>
      <c r="R20" s="118"/>
      <c r="S20" s="118"/>
    </row>
    <row r="21" spans="1:19" s="5" customFormat="1" ht="18" x14ac:dyDescent="0.25">
      <c r="A21" s="56"/>
      <c r="B21" s="90"/>
      <c r="C21" s="90"/>
      <c r="D21" s="20"/>
      <c r="E21" s="56"/>
      <c r="F21" s="90"/>
      <c r="G21" s="90"/>
      <c r="H21" s="90"/>
      <c r="I21" s="90"/>
      <c r="J21" s="121"/>
      <c r="K21" s="121"/>
      <c r="L21" s="121"/>
      <c r="M21" s="243"/>
      <c r="N21" s="243"/>
      <c r="O21" s="243"/>
      <c r="P21" s="243"/>
      <c r="Q21" s="118"/>
      <c r="R21" s="118"/>
      <c r="S21" s="118"/>
    </row>
    <row r="22" spans="1:19" s="5" customFormat="1" ht="18" x14ac:dyDescent="0.25">
      <c r="A22" s="426" t="s">
        <v>44</v>
      </c>
      <c r="B22" s="426"/>
      <c r="C22" s="113"/>
      <c r="D22" s="58"/>
      <c r="E22" s="56"/>
      <c r="F22" s="90"/>
      <c r="G22" s="90"/>
      <c r="H22" s="90"/>
      <c r="I22" s="90"/>
      <c r="J22" s="121"/>
      <c r="K22" s="121"/>
      <c r="L22" s="121"/>
      <c r="M22" s="243"/>
      <c r="N22" s="243"/>
      <c r="O22" s="243"/>
      <c r="P22" s="243"/>
      <c r="Q22" s="118"/>
      <c r="R22" s="118"/>
      <c r="S22" s="118"/>
    </row>
    <row r="23" spans="1:19" s="5" customFormat="1" ht="18" x14ac:dyDescent="0.25">
      <c r="A23" s="10"/>
      <c r="B23" s="60"/>
      <c r="C23" s="60"/>
      <c r="D23" s="10"/>
      <c r="E23" s="10"/>
      <c r="F23" s="60"/>
      <c r="G23" s="60"/>
      <c r="H23" s="60"/>
      <c r="I23" s="60"/>
      <c r="J23" s="121"/>
      <c r="K23" s="121"/>
      <c r="L23" s="121"/>
      <c r="M23" s="243"/>
      <c r="N23" s="243"/>
      <c r="O23" s="243"/>
      <c r="P23" s="243"/>
      <c r="Q23" s="118"/>
      <c r="R23" s="118"/>
      <c r="S23" s="118"/>
    </row>
    <row r="24" spans="1:19" s="5" customFormat="1" ht="15.75" x14ac:dyDescent="0.25">
      <c r="A24" s="424" t="s">
        <v>176</v>
      </c>
      <c r="B24" s="424"/>
      <c r="C24" s="424"/>
      <c r="D24" s="10"/>
      <c r="E24" s="10"/>
      <c r="F24" s="10"/>
      <c r="G24" s="10"/>
      <c r="H24" s="10"/>
      <c r="I24" s="10"/>
      <c r="J24" s="121"/>
      <c r="K24" s="121"/>
      <c r="L24" s="121"/>
      <c r="M24" s="243"/>
      <c r="N24" s="243"/>
      <c r="O24" s="243"/>
      <c r="P24" s="243"/>
      <c r="Q24" s="118"/>
      <c r="R24" s="118"/>
      <c r="S24" s="118"/>
    </row>
    <row r="25" spans="1:19" s="5" customFormat="1" ht="6" customHeight="1" x14ac:dyDescent="0.25">
      <c r="A25" s="83"/>
      <c r="B25" s="83"/>
      <c r="C25" s="83"/>
      <c r="D25" s="10"/>
      <c r="E25" s="10"/>
      <c r="F25" s="10"/>
      <c r="G25" s="10"/>
      <c r="H25" s="10"/>
      <c r="I25" s="10"/>
      <c r="J25" s="121"/>
      <c r="K25" s="121"/>
      <c r="L25" s="121"/>
      <c r="M25" s="243">
        <v>0</v>
      </c>
      <c r="N25" s="243"/>
      <c r="O25" s="243"/>
      <c r="P25" s="243"/>
      <c r="Q25" s="118"/>
      <c r="R25" s="118"/>
      <c r="S25" s="118"/>
    </row>
    <row r="26" spans="1:19" s="5" customFormat="1" x14ac:dyDescent="0.2">
      <c r="A26" s="29" t="s">
        <v>37</v>
      </c>
      <c r="B26" s="29"/>
      <c r="C26" s="29"/>
      <c r="D26" s="114"/>
      <c r="E26" s="416" t="s">
        <v>41</v>
      </c>
      <c r="F26" s="417"/>
      <c r="G26" s="417"/>
      <c r="H26" s="413"/>
      <c r="I26" s="415"/>
      <c r="J26" s="121"/>
      <c r="K26" s="121"/>
      <c r="L26" s="121" t="s">
        <v>91</v>
      </c>
      <c r="M26" s="243">
        <v>1</v>
      </c>
      <c r="N26" s="243"/>
      <c r="O26" s="243"/>
      <c r="P26" s="243"/>
      <c r="Q26" s="118"/>
      <c r="R26" s="118"/>
      <c r="S26" s="118"/>
    </row>
    <row r="27" spans="1:19" s="5" customFormat="1" ht="8.1" customHeight="1" x14ac:dyDescent="0.2">
      <c r="A27" s="29"/>
      <c r="B27" s="10"/>
      <c r="C27" s="10"/>
      <c r="D27" s="81"/>
      <c r="E27" s="79"/>
      <c r="F27" s="80"/>
      <c r="G27" s="80"/>
      <c r="H27" s="11"/>
      <c r="I27" s="12"/>
      <c r="J27" s="121"/>
      <c r="K27" s="121"/>
      <c r="L27" s="121" t="s">
        <v>92</v>
      </c>
      <c r="M27" s="243">
        <v>2</v>
      </c>
      <c r="N27" s="243"/>
      <c r="O27" s="243"/>
      <c r="P27" s="243"/>
      <c r="Q27" s="118"/>
      <c r="R27" s="118"/>
      <c r="S27" s="118"/>
    </row>
    <row r="28" spans="1:19" s="5" customFormat="1" ht="15.75" x14ac:dyDescent="0.25">
      <c r="A28" s="10" t="s">
        <v>16</v>
      </c>
      <c r="B28" s="10"/>
      <c r="C28" s="13"/>
      <c r="D28" s="301"/>
      <c r="E28" s="29" t="s">
        <v>17</v>
      </c>
      <c r="F28" s="10"/>
      <c r="G28" s="10"/>
      <c r="H28" s="10"/>
      <c r="I28" s="10"/>
      <c r="J28" s="121"/>
      <c r="K28" s="121"/>
      <c r="L28" s="121"/>
      <c r="M28" s="243">
        <v>3</v>
      </c>
      <c r="N28" s="243"/>
      <c r="O28" s="243"/>
      <c r="P28" s="243"/>
      <c r="Q28" s="118"/>
      <c r="R28" s="118"/>
      <c r="S28" s="118"/>
    </row>
    <row r="29" spans="1:19" s="5" customFormat="1" ht="15.75" x14ac:dyDescent="0.25">
      <c r="A29" s="10"/>
      <c r="B29" s="10"/>
      <c r="C29" s="10"/>
      <c r="D29" s="10"/>
      <c r="E29" s="29" t="s">
        <v>38</v>
      </c>
      <c r="F29" s="10"/>
      <c r="G29" s="10"/>
      <c r="H29" s="10"/>
      <c r="I29" s="10"/>
      <c r="J29" s="121"/>
      <c r="K29" s="121"/>
      <c r="L29" s="121"/>
      <c r="M29" s="243"/>
      <c r="N29" s="243"/>
      <c r="O29" s="243"/>
      <c r="P29" s="243"/>
      <c r="Q29" s="118"/>
      <c r="R29" s="118"/>
      <c r="S29" s="118"/>
    </row>
    <row r="30" spans="1:19" s="5" customFormat="1" ht="7.5" customHeight="1" x14ac:dyDescent="0.2">
      <c r="A30" s="10"/>
      <c r="B30" s="10"/>
      <c r="C30" s="10"/>
      <c r="D30" s="29"/>
      <c r="E30" s="29"/>
      <c r="F30" s="10"/>
      <c r="G30" s="10"/>
      <c r="H30" s="10"/>
      <c r="I30" s="10"/>
      <c r="J30" s="121"/>
      <c r="K30" s="121"/>
      <c r="L30" s="121"/>
      <c r="M30" s="243"/>
      <c r="N30" s="243"/>
      <c r="O30" s="243"/>
      <c r="P30" s="243"/>
      <c r="Q30" s="118"/>
      <c r="R30" s="118"/>
      <c r="S30" s="118"/>
    </row>
    <row r="31" spans="1:19" s="5" customFormat="1" x14ac:dyDescent="0.2">
      <c r="A31" s="10"/>
      <c r="B31" s="10"/>
      <c r="C31" s="10"/>
      <c r="D31" s="10"/>
      <c r="E31" s="10"/>
      <c r="F31" s="10"/>
      <c r="G31" s="10"/>
      <c r="H31" s="10"/>
      <c r="I31" s="10"/>
      <c r="J31" s="121"/>
      <c r="K31" s="121"/>
      <c r="L31" s="121"/>
      <c r="M31" s="243"/>
      <c r="N31" s="243"/>
      <c r="O31" s="243"/>
      <c r="P31" s="243"/>
      <c r="Q31" s="118"/>
      <c r="R31" s="118"/>
      <c r="S31" s="118"/>
    </row>
    <row r="32" spans="1:19" x14ac:dyDescent="0.2">
      <c r="A32" s="367" t="s">
        <v>73</v>
      </c>
      <c r="B32" s="368"/>
      <c r="C32" s="368"/>
      <c r="D32" s="368"/>
      <c r="E32" s="368"/>
      <c r="F32" s="368"/>
      <c r="G32" s="368"/>
      <c r="H32" s="368"/>
      <c r="I32" s="369"/>
    </row>
    <row r="33" spans="1:19" ht="9.75" customHeight="1" x14ac:dyDescent="0.35">
      <c r="A33" s="61"/>
      <c r="B33" s="62"/>
      <c r="C33" s="62"/>
      <c r="D33" s="62"/>
      <c r="E33" s="62"/>
      <c r="F33" s="62"/>
      <c r="G33" s="62"/>
      <c r="H33" s="62"/>
      <c r="I33" s="62"/>
    </row>
    <row r="34" spans="1:19" s="5" customFormat="1" ht="18" x14ac:dyDescent="0.25">
      <c r="A34" s="38" t="s">
        <v>18</v>
      </c>
      <c r="B34" s="370" t="str">
        <f>IF(Worksheet!C9&gt;"", Worksheet!C9, "")</f>
        <v>TRACK</v>
      </c>
      <c r="C34" s="370"/>
      <c r="D34" s="63"/>
      <c r="E34" s="38" t="s">
        <v>19</v>
      </c>
      <c r="F34" s="34" t="str">
        <f>IF(Worksheet!$J$11&gt;"", Worksheet!$J$11,"")</f>
        <v/>
      </c>
      <c r="G34" s="38" t="s">
        <v>65</v>
      </c>
      <c r="H34" s="58"/>
      <c r="I34" s="82" t="str">
        <f>IF(Worksheet!J9&gt;"", Worksheet!J9, "")</f>
        <v/>
      </c>
      <c r="J34" s="243"/>
      <c r="K34" s="243"/>
      <c r="L34" s="243"/>
      <c r="M34" s="243"/>
      <c r="N34" s="243"/>
      <c r="O34" s="243"/>
      <c r="P34" s="243"/>
      <c r="Q34" s="118"/>
      <c r="R34" s="118"/>
      <c r="S34" s="118"/>
    </row>
    <row r="35" spans="1:19" s="5" customFormat="1" ht="18" x14ac:dyDescent="0.25">
      <c r="A35" s="58"/>
      <c r="B35" s="58"/>
      <c r="C35" s="58"/>
      <c r="D35" s="58"/>
      <c r="E35" s="58"/>
      <c r="F35" s="58"/>
      <c r="G35" s="58"/>
      <c r="H35" s="58"/>
      <c r="I35" s="65"/>
      <c r="J35" s="243"/>
      <c r="K35" s="243"/>
      <c r="L35" s="243"/>
      <c r="M35" s="243"/>
      <c r="N35" s="243"/>
      <c r="O35" s="243"/>
      <c r="P35" s="243"/>
      <c r="Q35" s="118"/>
      <c r="R35" s="118"/>
      <c r="S35" s="118"/>
    </row>
    <row r="36" spans="1:19" s="5" customFormat="1" ht="18" x14ac:dyDescent="0.25">
      <c r="A36" s="38" t="s">
        <v>29</v>
      </c>
      <c r="B36" s="370" t="str">
        <f>IF(Worksheet!C11&gt;"", Worksheet!C11, "")</f>
        <v/>
      </c>
      <c r="C36" s="370"/>
      <c r="D36" s="58"/>
      <c r="E36" s="58"/>
      <c r="F36" s="58"/>
      <c r="G36" s="38" t="s">
        <v>139</v>
      </c>
      <c r="H36" s="20"/>
      <c r="I36" s="215" t="str">
        <f>IF(Worksheet!J13&gt;"", Worksheet!J13, "")</f>
        <v/>
      </c>
      <c r="J36" s="243"/>
      <c r="K36" s="243"/>
      <c r="L36" s="243"/>
      <c r="M36" s="243"/>
      <c r="N36" s="243"/>
      <c r="O36" s="243"/>
      <c r="P36" s="243"/>
      <c r="Q36" s="118"/>
      <c r="R36" s="118"/>
      <c r="S36" s="118"/>
    </row>
    <row r="37" spans="1:19" s="5" customFormat="1" x14ac:dyDescent="0.2">
      <c r="A37" s="66"/>
      <c r="B37" s="67"/>
      <c r="C37" s="67"/>
      <c r="D37" s="58"/>
      <c r="E37" s="58"/>
      <c r="F37" s="58"/>
      <c r="G37" s="58"/>
      <c r="H37" s="58"/>
      <c r="I37" s="58"/>
      <c r="J37" s="243"/>
      <c r="K37" s="243"/>
      <c r="L37" s="243"/>
      <c r="M37" s="243"/>
      <c r="N37" s="243"/>
      <c r="O37" s="243"/>
      <c r="P37" s="243"/>
      <c r="Q37" s="118"/>
      <c r="R37" s="118"/>
      <c r="S37" s="118"/>
    </row>
    <row r="38" spans="1:19" s="5" customFormat="1" ht="18" x14ac:dyDescent="0.25">
      <c r="A38" s="38" t="s">
        <v>184</v>
      </c>
      <c r="B38" s="421" t="str">
        <f>IF(Worksheet!C15&gt;0, Worksheet!C15, "")</f>
        <v/>
      </c>
      <c r="C38" s="421"/>
      <c r="D38" s="58"/>
      <c r="E38" s="58"/>
      <c r="F38" s="58"/>
      <c r="G38" s="58"/>
      <c r="H38" s="58"/>
      <c r="I38" s="58"/>
      <c r="J38" s="243"/>
      <c r="K38" s="243"/>
      <c r="L38" s="243"/>
      <c r="M38" s="243"/>
      <c r="N38" s="243"/>
      <c r="O38" s="243"/>
      <c r="P38" s="243"/>
      <c r="Q38" s="118"/>
      <c r="R38" s="118"/>
      <c r="S38" s="118"/>
    </row>
    <row r="39" spans="1:19" s="5" customFormat="1" x14ac:dyDescent="0.2">
      <c r="A39" s="66"/>
      <c r="B39" s="68"/>
      <c r="C39" s="58"/>
      <c r="D39" s="58"/>
      <c r="E39" s="58"/>
      <c r="F39" s="58"/>
      <c r="G39" s="66"/>
      <c r="H39" s="58"/>
      <c r="I39" s="40"/>
      <c r="J39" s="243"/>
      <c r="K39" s="243"/>
      <c r="L39" s="243"/>
      <c r="M39" s="243"/>
      <c r="N39" s="243"/>
      <c r="O39" s="243"/>
      <c r="P39" s="243"/>
      <c r="Q39" s="118"/>
      <c r="R39" s="118"/>
      <c r="S39" s="118"/>
    </row>
    <row r="40" spans="1:19" s="5" customFormat="1" ht="15.75" hidden="1" x14ac:dyDescent="0.25">
      <c r="A40" s="69" t="s">
        <v>0</v>
      </c>
      <c r="B40" s="58"/>
      <c r="C40" s="58"/>
      <c r="D40" s="58"/>
      <c r="E40" s="58"/>
      <c r="F40" s="58"/>
      <c r="G40" s="58"/>
      <c r="H40" s="58"/>
      <c r="I40" s="58"/>
      <c r="J40" s="243"/>
      <c r="K40" s="243"/>
      <c r="L40" s="243"/>
      <c r="M40" s="243"/>
      <c r="N40" s="243"/>
      <c r="O40" s="243"/>
      <c r="P40" s="243"/>
      <c r="Q40" s="118"/>
      <c r="R40" s="118"/>
      <c r="S40" s="118"/>
    </row>
    <row r="41" spans="1:19" s="5" customFormat="1" ht="18" hidden="1" x14ac:dyDescent="0.25">
      <c r="A41" s="69"/>
      <c r="B41" s="38" t="s">
        <v>72</v>
      </c>
      <c r="C41" s="97">
        <f>SUMIFS(Worksheet!M21:M81,Worksheet!A21:A81,"pre-sale",Worksheet!C21:C81,"adult")</f>
        <v>0</v>
      </c>
      <c r="D41" s="58" t="s">
        <v>3</v>
      </c>
      <c r="E41" s="262">
        <v>6</v>
      </c>
      <c r="F41" s="58"/>
      <c r="G41" s="7">
        <f>E41*C41</f>
        <v>0</v>
      </c>
      <c r="H41" s="70"/>
      <c r="I41" s="6"/>
      <c r="J41" s="243"/>
      <c r="K41" s="243"/>
      <c r="L41" s="243"/>
      <c r="M41" s="243"/>
      <c r="N41" s="243"/>
      <c r="O41" s="243"/>
      <c r="P41" s="243"/>
      <c r="Q41" s="118"/>
      <c r="R41" s="118"/>
      <c r="S41" s="118"/>
    </row>
    <row r="42" spans="1:19" s="5" customFormat="1" ht="15.75" hidden="1" x14ac:dyDescent="0.25">
      <c r="A42" s="69"/>
      <c r="B42" s="64"/>
      <c r="C42" s="98"/>
      <c r="D42" s="58"/>
      <c r="E42" s="71"/>
      <c r="F42" s="58"/>
      <c r="G42" s="72"/>
      <c r="H42" s="70"/>
      <c r="I42" s="58"/>
      <c r="J42" s="243"/>
      <c r="K42" s="243"/>
      <c r="L42" s="243"/>
      <c r="M42" s="243"/>
      <c r="N42" s="243"/>
      <c r="O42" s="243"/>
      <c r="P42" s="243"/>
      <c r="Q42" s="118"/>
      <c r="R42" s="118"/>
      <c r="S42" s="118"/>
    </row>
    <row r="43" spans="1:19" s="5" customFormat="1" ht="18" hidden="1" x14ac:dyDescent="0.25">
      <c r="A43" s="69"/>
      <c r="B43" s="38" t="s">
        <v>45</v>
      </c>
      <c r="C43" s="97">
        <f>SUMIFS(Worksheet!M21:M81,Worksheet!A21:A81,"pre-sale",Worksheet!C21:C81,"student")</f>
        <v>0</v>
      </c>
      <c r="D43" s="31" t="s">
        <v>46</v>
      </c>
      <c r="E43" s="263">
        <v>4</v>
      </c>
      <c r="F43" s="58"/>
      <c r="G43" s="7">
        <f>E43*C43</f>
        <v>0</v>
      </c>
      <c r="H43" s="70"/>
      <c r="I43" s="58"/>
      <c r="J43" s="243"/>
      <c r="K43" s="243"/>
      <c r="L43" s="243"/>
      <c r="M43" s="243"/>
      <c r="N43" s="243"/>
      <c r="O43" s="243"/>
      <c r="P43" s="243"/>
      <c r="Q43" s="118"/>
      <c r="R43" s="118"/>
      <c r="S43" s="118"/>
    </row>
    <row r="44" spans="1:19" s="5" customFormat="1" ht="15.75" hidden="1" x14ac:dyDescent="0.25">
      <c r="A44" s="69"/>
      <c r="B44" s="64"/>
      <c r="C44" s="66"/>
      <c r="D44" s="58"/>
      <c r="E44" s="70"/>
      <c r="F44" s="58"/>
      <c r="G44" s="20"/>
      <c r="H44" s="70"/>
      <c r="I44" s="58"/>
      <c r="J44" s="243"/>
      <c r="K44" s="243"/>
      <c r="L44" s="243"/>
      <c r="M44" s="243"/>
      <c r="N44" s="243"/>
      <c r="O44" s="243"/>
      <c r="P44" s="243"/>
      <c r="Q44" s="118"/>
      <c r="R44" s="118"/>
      <c r="S44" s="118"/>
    </row>
    <row r="45" spans="1:19" s="5" customFormat="1" ht="18" hidden="1" x14ac:dyDescent="0.25">
      <c r="A45" s="69"/>
      <c r="B45" s="38" t="s">
        <v>126</v>
      </c>
      <c r="C45" s="97">
        <f>SUMIF(Worksheet!$A$21:$A$81,"Gate Sales",Worksheet!$M$21:$M$81)</f>
        <v>0</v>
      </c>
      <c r="D45" s="31" t="s">
        <v>46</v>
      </c>
      <c r="E45" s="263">
        <v>6</v>
      </c>
      <c r="F45" s="58"/>
      <c r="G45" s="7">
        <f>E45*C45</f>
        <v>0</v>
      </c>
      <c r="H45" s="70"/>
      <c r="I45" s="58"/>
      <c r="J45" s="243"/>
      <c r="K45" s="243"/>
      <c r="L45" s="243"/>
      <c r="M45" s="243"/>
      <c r="N45" s="243"/>
      <c r="O45" s="243"/>
      <c r="P45" s="243"/>
      <c r="Q45" s="118"/>
      <c r="R45" s="118"/>
      <c r="S45" s="118"/>
    </row>
    <row r="46" spans="1:19" s="5" customFormat="1" ht="15.75" hidden="1" x14ac:dyDescent="0.25">
      <c r="A46" s="69"/>
      <c r="B46" s="64"/>
      <c r="C46" s="66"/>
      <c r="D46" s="58"/>
      <c r="E46" s="70"/>
      <c r="F46" s="58"/>
      <c r="G46" s="20"/>
      <c r="H46" s="70"/>
      <c r="I46" s="58"/>
      <c r="J46" s="243"/>
      <c r="K46" s="243"/>
      <c r="L46" s="243"/>
      <c r="M46" s="243"/>
      <c r="N46" s="243"/>
      <c r="O46" s="243"/>
      <c r="P46" s="243"/>
      <c r="Q46" s="118"/>
      <c r="R46" s="118"/>
      <c r="S46" s="118"/>
    </row>
    <row r="47" spans="1:19" s="5" customFormat="1" ht="18" hidden="1" x14ac:dyDescent="0.25">
      <c r="A47" s="69"/>
      <c r="B47" s="38" t="s">
        <v>42</v>
      </c>
      <c r="C47" s="86">
        <f>Worksheet!$C$86</f>
        <v>0</v>
      </c>
      <c r="D47" s="58"/>
      <c r="E47" s="99" t="str">
        <f>IF(SUM(G41:G45)=SUM(Worksheet!Q22:Q80),"","ABOVE ADMISSIONS DOES NOT MATCH THE REVENUE WORKSHEET TAB")</f>
        <v/>
      </c>
      <c r="F47" s="58"/>
      <c r="H47" s="70"/>
      <c r="I47" s="58"/>
      <c r="J47" s="243"/>
      <c r="K47" s="243"/>
      <c r="L47" s="243"/>
      <c r="M47" s="243"/>
      <c r="N47" s="243"/>
      <c r="O47" s="243"/>
      <c r="P47" s="243"/>
      <c r="Q47" s="118"/>
      <c r="R47" s="118"/>
      <c r="S47" s="118"/>
    </row>
    <row r="48" spans="1:19" s="5" customFormat="1" ht="15.75" hidden="1" x14ac:dyDescent="0.25">
      <c r="A48" s="69"/>
      <c r="B48" s="64"/>
      <c r="C48" s="73"/>
      <c r="D48" s="58"/>
      <c r="E48" s="70"/>
      <c r="F48" s="58"/>
      <c r="G48" s="58"/>
      <c r="H48" s="70"/>
      <c r="I48" s="58"/>
      <c r="J48" s="243"/>
      <c r="K48" s="243"/>
      <c r="L48" s="243"/>
      <c r="M48" s="243"/>
      <c r="N48" s="243"/>
      <c r="O48" s="243"/>
      <c r="P48" s="243"/>
      <c r="Q48" s="118"/>
      <c r="R48" s="118"/>
      <c r="S48" s="118"/>
    </row>
    <row r="49" spans="1:19" s="5" customFormat="1" ht="18.75" hidden="1" thickBot="1" x14ac:dyDescent="0.3">
      <c r="A49" s="69"/>
      <c r="B49" s="38" t="s">
        <v>34</v>
      </c>
      <c r="C49" s="32">
        <f>SUM(C41:C47)</f>
        <v>0</v>
      </c>
      <c r="D49" s="58"/>
      <c r="E49" s="58"/>
      <c r="F49" s="58"/>
      <c r="G49" s="58"/>
      <c r="H49" s="58"/>
      <c r="I49" s="58"/>
      <c r="J49" s="243"/>
      <c r="K49" s="243"/>
      <c r="L49" s="243"/>
      <c r="M49" s="243"/>
      <c r="N49" s="243"/>
      <c r="O49" s="243"/>
      <c r="P49" s="243"/>
      <c r="Q49" s="118"/>
      <c r="R49" s="118"/>
      <c r="S49" s="118"/>
    </row>
    <row r="50" spans="1:19" s="5" customFormat="1" ht="18.75" hidden="1" thickTop="1" x14ac:dyDescent="0.25">
      <c r="A50" s="69"/>
      <c r="B50" s="38"/>
      <c r="C50" s="86"/>
      <c r="D50" s="58"/>
      <c r="E50" s="58"/>
      <c r="F50" s="58"/>
      <c r="G50" s="58"/>
      <c r="H50" s="58"/>
      <c r="I50" s="58"/>
      <c r="J50" s="243"/>
      <c r="K50" s="243"/>
      <c r="L50" s="243"/>
      <c r="M50" s="243"/>
      <c r="N50" s="243"/>
      <c r="O50" s="243"/>
      <c r="P50" s="243"/>
      <c r="Q50" s="118"/>
      <c r="R50" s="118"/>
      <c r="S50" s="118"/>
    </row>
    <row r="51" spans="1:19" s="5" customFormat="1" ht="15.75" hidden="1" x14ac:dyDescent="0.25">
      <c r="A51" s="69" t="s">
        <v>1</v>
      </c>
      <c r="B51" s="58"/>
      <c r="C51" s="58"/>
      <c r="D51" s="58"/>
      <c r="E51" s="58"/>
      <c r="F51" s="58"/>
      <c r="G51" s="58"/>
      <c r="H51" s="58"/>
      <c r="I51" s="58"/>
      <c r="J51" s="243"/>
      <c r="K51" s="243"/>
      <c r="L51" s="243"/>
      <c r="M51" s="243"/>
      <c r="N51" s="243"/>
      <c r="O51" s="243"/>
      <c r="P51" s="243"/>
      <c r="Q51" s="118"/>
      <c r="R51" s="118"/>
      <c r="S51" s="118"/>
    </row>
    <row r="52" spans="1:19" s="5" customFormat="1" ht="18" hidden="1" x14ac:dyDescent="0.25">
      <c r="A52" s="64">
        <v>1</v>
      </c>
      <c r="B52" s="20" t="s">
        <v>36</v>
      </c>
      <c r="C52" s="58"/>
      <c r="D52" s="58"/>
      <c r="E52" s="38"/>
      <c r="F52" s="58"/>
      <c r="G52" s="6">
        <f>Worksheet!$Q$86</f>
        <v>0</v>
      </c>
      <c r="H52" s="70"/>
      <c r="I52" s="99"/>
      <c r="J52" s="243"/>
      <c r="K52" s="243"/>
      <c r="L52" s="243"/>
      <c r="M52" s="243"/>
      <c r="N52" s="243"/>
      <c r="O52" s="243"/>
      <c r="P52" s="243"/>
      <c r="Q52" s="118"/>
      <c r="R52" s="118"/>
      <c r="S52" s="118"/>
    </row>
    <row r="53" spans="1:19" s="5" customFormat="1" ht="15.75" hidden="1" x14ac:dyDescent="0.25">
      <c r="A53" s="69"/>
      <c r="B53" s="58"/>
      <c r="C53" s="58"/>
      <c r="D53" s="58"/>
      <c r="E53" s="64"/>
      <c r="F53" s="58"/>
      <c r="G53" s="71"/>
      <c r="H53" s="70"/>
      <c r="I53" s="70"/>
      <c r="J53" s="243"/>
      <c r="K53" s="243"/>
      <c r="L53" s="243"/>
      <c r="M53" s="243"/>
      <c r="N53" s="243"/>
      <c r="O53" s="243"/>
      <c r="P53" s="243"/>
      <c r="Q53" s="118"/>
      <c r="R53" s="118"/>
      <c r="S53" s="118"/>
    </row>
    <row r="54" spans="1:19" s="5" customFormat="1" ht="18" hidden="1" x14ac:dyDescent="0.25">
      <c r="A54" s="38" t="s">
        <v>15</v>
      </c>
      <c r="B54" s="20" t="s">
        <v>110</v>
      </c>
      <c r="C54" s="20" t="s">
        <v>15</v>
      </c>
      <c r="D54" s="58"/>
      <c r="E54" s="38"/>
      <c r="F54" s="58"/>
      <c r="G54" s="6">
        <f>+Worksheet!G111</f>
        <v>0</v>
      </c>
      <c r="H54" s="70"/>
      <c r="I54" s="70"/>
      <c r="J54" s="243"/>
      <c r="K54" s="243"/>
      <c r="L54" s="243"/>
      <c r="M54" s="243"/>
      <c r="N54" s="243"/>
      <c r="O54" s="243"/>
      <c r="P54" s="243"/>
      <c r="Q54" s="118"/>
      <c r="R54" s="118"/>
      <c r="S54" s="118"/>
    </row>
    <row r="55" spans="1:19" s="5" customFormat="1" ht="15.75" hidden="1" x14ac:dyDescent="0.25">
      <c r="A55" s="69"/>
      <c r="B55" s="58"/>
      <c r="C55" s="58"/>
      <c r="D55" s="58"/>
      <c r="E55" s="58"/>
      <c r="F55" s="58"/>
      <c r="G55" s="71"/>
      <c r="H55" s="70"/>
      <c r="I55" s="70"/>
      <c r="J55" s="243"/>
      <c r="K55" s="243"/>
      <c r="L55" s="243"/>
      <c r="M55" s="243"/>
      <c r="N55" s="243"/>
      <c r="O55" s="243"/>
      <c r="P55" s="243"/>
      <c r="Q55" s="118"/>
      <c r="R55" s="118"/>
      <c r="S55" s="118"/>
    </row>
    <row r="56" spans="1:19" s="5" customFormat="1" ht="17.25" hidden="1" customHeight="1" x14ac:dyDescent="0.25">
      <c r="A56" s="38" t="s">
        <v>15</v>
      </c>
      <c r="B56" s="20" t="s">
        <v>193</v>
      </c>
      <c r="C56" s="69"/>
      <c r="D56" s="58"/>
      <c r="E56" s="58"/>
      <c r="F56" s="58"/>
      <c r="G56" s="115">
        <v>0</v>
      </c>
      <c r="H56" s="70"/>
      <c r="J56" s="243"/>
      <c r="K56" s="243"/>
      <c r="L56" s="243"/>
      <c r="M56" s="243"/>
      <c r="N56" s="243"/>
      <c r="O56" s="243"/>
      <c r="P56" s="243"/>
      <c r="Q56" s="118"/>
      <c r="R56" s="118"/>
      <c r="S56" s="118"/>
    </row>
    <row r="57" spans="1:19" s="5" customFormat="1" ht="15.75" hidden="1" x14ac:dyDescent="0.25">
      <c r="A57" s="69"/>
      <c r="B57" s="58"/>
      <c r="C57" s="58"/>
      <c r="D57" s="58"/>
      <c r="E57" s="58"/>
      <c r="F57" s="58"/>
      <c r="G57" s="70"/>
      <c r="H57" s="70"/>
      <c r="I57" s="70"/>
      <c r="J57" s="243"/>
      <c r="K57" s="243"/>
      <c r="L57" s="243"/>
      <c r="M57" s="243"/>
      <c r="N57" s="243"/>
      <c r="O57" s="243"/>
      <c r="P57" s="243"/>
      <c r="Q57" s="118"/>
      <c r="R57" s="118"/>
      <c r="S57" s="118"/>
    </row>
    <row r="58" spans="1:19" s="5" customFormat="1" ht="21" hidden="1" thickBot="1" x14ac:dyDescent="0.35">
      <c r="B58" s="58"/>
      <c r="C58" s="58"/>
      <c r="D58" s="58"/>
      <c r="E58" s="58"/>
      <c r="F58" s="58"/>
      <c r="G58" s="74" t="s">
        <v>35</v>
      </c>
      <c r="H58" s="70"/>
      <c r="I58" s="33">
        <f>SUM(G52:G56)</f>
        <v>0</v>
      </c>
      <c r="J58" s="243"/>
      <c r="K58" s="243"/>
      <c r="L58" s="243"/>
      <c r="M58" s="243"/>
      <c r="N58" s="243"/>
      <c r="O58" s="243"/>
      <c r="P58" s="243"/>
      <c r="Q58" s="118"/>
      <c r="R58" s="118"/>
      <c r="S58" s="118"/>
    </row>
    <row r="59" spans="1:19" s="5" customFormat="1" ht="16.5" hidden="1" thickTop="1" x14ac:dyDescent="0.25">
      <c r="A59" s="69" t="s">
        <v>2</v>
      </c>
      <c r="B59" s="58"/>
      <c r="C59" s="58"/>
      <c r="D59" s="58"/>
      <c r="E59" s="58"/>
      <c r="F59" s="58"/>
      <c r="G59" s="70"/>
      <c r="H59" s="70"/>
      <c r="I59" s="70"/>
      <c r="J59" s="243"/>
      <c r="K59" s="243"/>
      <c r="L59" s="243"/>
      <c r="M59" s="243"/>
      <c r="N59" s="243"/>
      <c r="O59" s="243"/>
      <c r="P59" s="243"/>
      <c r="Q59" s="118"/>
      <c r="R59" s="118"/>
      <c r="S59" s="118"/>
    </row>
    <row r="60" spans="1:19" s="5" customFormat="1" ht="24.75" customHeight="1" x14ac:dyDescent="0.25">
      <c r="A60" s="58">
        <v>1</v>
      </c>
      <c r="B60" s="429" t="s">
        <v>173</v>
      </c>
      <c r="C60" s="429"/>
      <c r="D60" s="58"/>
      <c r="E60" s="430"/>
      <c r="F60" s="430"/>
      <c r="G60" s="242">
        <f>+Worksheet!G114</f>
        <v>0</v>
      </c>
      <c r="H60" s="70"/>
      <c r="I60" s="252"/>
      <c r="J60" s="266"/>
      <c r="K60" s="243"/>
      <c r="L60" s="243"/>
      <c r="M60" s="243"/>
      <c r="N60" s="243"/>
      <c r="O60" s="243"/>
      <c r="P60" s="243"/>
      <c r="Q60" s="118"/>
      <c r="R60" s="118"/>
      <c r="S60" s="118"/>
    </row>
    <row r="61" spans="1:19" s="5" customFormat="1" ht="18" x14ac:dyDescent="0.25">
      <c r="A61" s="58"/>
      <c r="B61" s="58"/>
      <c r="C61" s="58"/>
      <c r="D61" s="58"/>
      <c r="E61" s="58"/>
      <c r="F61" s="58"/>
      <c r="G61" s="168"/>
      <c r="H61" s="70"/>
      <c r="I61" s="212" t="s">
        <v>128</v>
      </c>
      <c r="J61" s="243" t="s">
        <v>129</v>
      </c>
      <c r="K61" s="243"/>
      <c r="L61" s="243"/>
      <c r="M61" s="243"/>
      <c r="N61" s="243"/>
      <c r="O61" s="243"/>
      <c r="P61" s="243"/>
      <c r="Q61" s="118"/>
      <c r="R61" s="118"/>
      <c r="S61" s="118"/>
    </row>
    <row r="62" spans="1:19" s="5" customFormat="1" ht="18" x14ac:dyDescent="0.25">
      <c r="A62" s="64">
        <v>2</v>
      </c>
      <c r="B62" s="431" t="s">
        <v>174</v>
      </c>
      <c r="C62" s="429"/>
      <c r="D62" s="58"/>
      <c r="E62" s="243"/>
      <c r="F62" s="58"/>
      <c r="G62" s="30">
        <f>+Worksheet!O114</f>
        <v>0</v>
      </c>
      <c r="H62" s="70"/>
      <c r="I62" s="210"/>
      <c r="J62" s="267" t="str">
        <f>IF(+J63="$","$",ROUND(J63,2))</f>
        <v>$</v>
      </c>
      <c r="K62" s="243"/>
      <c r="L62" s="243"/>
      <c r="M62" s="243"/>
      <c r="N62" s="243"/>
      <c r="O62" s="243"/>
      <c r="P62" s="243"/>
      <c r="Q62" s="118"/>
      <c r="R62" s="118"/>
      <c r="S62" s="118"/>
    </row>
    <row r="63" spans="1:19" s="5" customFormat="1" ht="18" x14ac:dyDescent="0.25">
      <c r="A63" s="58"/>
      <c r="B63" s="58"/>
      <c r="C63" s="58"/>
      <c r="D63" s="58"/>
      <c r="E63" s="243"/>
      <c r="F63" s="58"/>
      <c r="G63" s="168"/>
      <c r="H63" s="70"/>
      <c r="I63" s="211" t="str">
        <f>IF(SUM(G52:G56)*0.15=0,"$",IF(SUM(G52:G56)-SUM(G60:G64)&lt;0.01,0,IF(SUM(G52:G56)&lt;1500,SUM(G52:G56)*ROUNDDOWN((SUM(G52:G56)/10000),3),SUM(G52:G56)*0.15)))</f>
        <v>$</v>
      </c>
      <c r="J63" s="268" t="str">
        <f>IF(SUM(G52:G56)*0.05=0,"$",IF(SUM(G52:G56)-SUM(G60:G64)&lt;0.01,0,IF(SUM(G52:G56)&lt;500,SUM(G52:G56)*ROUNDDOWN((SUM(G52:G56)/10000),3),SUM(G52:G56)*0.05)))</f>
        <v>$</v>
      </c>
      <c r="K63" s="243"/>
      <c r="L63" s="243"/>
      <c r="M63" s="243"/>
      <c r="N63" s="243"/>
      <c r="O63" s="243"/>
      <c r="P63" s="243"/>
      <c r="Q63" s="118"/>
      <c r="R63" s="118"/>
      <c r="S63" s="118"/>
    </row>
    <row r="64" spans="1:19" s="5" customFormat="1" ht="18" x14ac:dyDescent="0.25">
      <c r="A64" s="64">
        <v>3</v>
      </c>
      <c r="B64" s="376" t="s">
        <v>175</v>
      </c>
      <c r="C64" s="343"/>
      <c r="D64" s="343"/>
      <c r="E64" s="343"/>
      <c r="F64" s="58"/>
      <c r="G64" s="277">
        <f>+Worksheet!G130</f>
        <v>0</v>
      </c>
      <c r="H64" s="70"/>
      <c r="I64" s="118" t="s">
        <v>101</v>
      </c>
      <c r="J64" s="243"/>
      <c r="K64" s="243"/>
      <c r="L64" s="243"/>
      <c r="M64" s="243"/>
      <c r="N64" s="243"/>
      <c r="O64" s="243"/>
      <c r="P64" s="243"/>
      <c r="Q64" s="118"/>
      <c r="R64" s="118"/>
      <c r="S64" s="118"/>
    </row>
    <row r="65" spans="1:19" s="5" customFormat="1" ht="18" x14ac:dyDescent="0.25">
      <c r="A65" s="64"/>
      <c r="B65" s="20"/>
      <c r="C65"/>
      <c r="D65"/>
      <c r="E65"/>
      <c r="F65" s="58"/>
      <c r="G65" s="88"/>
      <c r="H65" s="70"/>
      <c r="I65" s="118"/>
      <c r="J65" s="243"/>
      <c r="K65" s="243"/>
      <c r="L65" s="243"/>
      <c r="M65" s="243"/>
      <c r="N65" s="243"/>
      <c r="O65" s="243"/>
      <c r="P65" s="243"/>
      <c r="Q65" s="118"/>
      <c r="R65" s="118"/>
      <c r="S65" s="118"/>
    </row>
    <row r="66" spans="1:19" x14ac:dyDescent="0.2">
      <c r="A66" s="133"/>
      <c r="D66" s="132" t="str">
        <f>IF($I$37="$","",IF($I$37=$I$55," ","CHANGE PERCENTAGE,"))</f>
        <v xml:space="preserve"> </v>
      </c>
      <c r="E66" s="132"/>
      <c r="F66" s="132" t="str">
        <f>IF($I$37="$","",IF($I$37=$I$55," ","TEAM EXPENSE OR"))</f>
        <v xml:space="preserve"> </v>
      </c>
      <c r="G66" s="131"/>
      <c r="H66" s="131"/>
      <c r="I66" s="241"/>
    </row>
    <row r="67" spans="1:19" ht="20.25" x14ac:dyDescent="0.3">
      <c r="A67" s="137"/>
      <c r="B67" s="129"/>
      <c r="C67" s="138" t="s">
        <v>197</v>
      </c>
      <c r="D67" s="129"/>
      <c r="E67" s="129"/>
      <c r="F67" s="129"/>
      <c r="G67" s="129"/>
      <c r="H67" s="129"/>
      <c r="I67" s="171">
        <f>SUM(G60:G65)</f>
        <v>0</v>
      </c>
      <c r="J67" s="267"/>
    </row>
    <row r="68" spans="1:19" ht="20.25" x14ac:dyDescent="0.3">
      <c r="A68" s="137"/>
      <c r="B68" s="129"/>
      <c r="C68" s="129"/>
      <c r="D68" s="129"/>
      <c r="E68" s="129"/>
      <c r="F68" s="129"/>
      <c r="G68" s="129"/>
      <c r="H68" s="129"/>
      <c r="I68" s="172"/>
    </row>
    <row r="69" spans="1:19" ht="15" customHeight="1" x14ac:dyDescent="0.3">
      <c r="A69" s="137"/>
      <c r="B69" s="129"/>
      <c r="C69" s="129"/>
      <c r="D69" s="129"/>
      <c r="E69" s="129"/>
      <c r="F69" s="129"/>
      <c r="G69" s="129"/>
      <c r="H69" s="129"/>
      <c r="I69" s="172"/>
    </row>
    <row r="70" spans="1:19" ht="20.25" x14ac:dyDescent="0.3">
      <c r="A70" s="129"/>
      <c r="B70" s="129"/>
      <c r="C70" s="129"/>
      <c r="D70" s="138" t="s">
        <v>100</v>
      </c>
      <c r="E70" s="138"/>
      <c r="F70" s="129"/>
      <c r="G70" s="139"/>
      <c r="H70" s="139"/>
      <c r="I70" s="28">
        <f>SUM(I58-I67)</f>
        <v>0</v>
      </c>
    </row>
    <row r="71" spans="1:19" x14ac:dyDescent="0.2">
      <c r="A71" s="129"/>
      <c r="B71" s="129"/>
      <c r="C71" s="129"/>
      <c r="D71" s="129"/>
      <c r="E71" s="129"/>
      <c r="F71" s="129"/>
      <c r="G71" s="139"/>
      <c r="H71" s="139"/>
      <c r="I71" s="173"/>
    </row>
    <row r="72" spans="1:19" hidden="1" x14ac:dyDescent="0.2">
      <c r="A72" s="129"/>
      <c r="B72" s="129"/>
      <c r="C72" s="129"/>
      <c r="D72" s="129"/>
      <c r="E72" s="140"/>
      <c r="F72" s="129"/>
      <c r="G72" s="129"/>
      <c r="H72" s="129"/>
      <c r="I72" s="174"/>
    </row>
    <row r="73" spans="1:19" ht="18" hidden="1" x14ac:dyDescent="0.25">
      <c r="A73" s="129"/>
      <c r="B73" s="129"/>
      <c r="C73" s="129"/>
      <c r="D73" s="237" t="s">
        <v>151</v>
      </c>
      <c r="E73" s="141"/>
      <c r="F73" s="141"/>
      <c r="G73" s="130"/>
      <c r="H73" s="129"/>
      <c r="I73" s="175">
        <f>-Worksheet!G109</f>
        <v>0</v>
      </c>
    </row>
    <row r="74" spans="1:19" ht="18" hidden="1" x14ac:dyDescent="0.25">
      <c r="A74" s="129"/>
      <c r="B74" s="129"/>
      <c r="C74" s="129"/>
      <c r="D74" s="142"/>
      <c r="E74" s="142"/>
      <c r="F74" s="142"/>
      <c r="G74" s="142"/>
      <c r="H74" s="129"/>
      <c r="I74" s="176"/>
    </row>
    <row r="75" spans="1:19" ht="23.25" x14ac:dyDescent="0.35">
      <c r="A75" s="129"/>
      <c r="B75" s="129"/>
      <c r="C75" s="427" t="s">
        <v>93</v>
      </c>
      <c r="D75" s="428"/>
      <c r="E75" s="428"/>
      <c r="F75" s="428"/>
      <c r="G75" s="428"/>
      <c r="H75" s="129"/>
      <c r="I75" s="171" t="str">
        <f>IF(SUM(I70)=0,"$",SUM(I70:I73))</f>
        <v>$</v>
      </c>
    </row>
    <row r="76" spans="1:19" s="5" customFormat="1" ht="18" x14ac:dyDescent="0.25">
      <c r="A76" s="143"/>
      <c r="B76" s="44"/>
      <c r="C76" s="144"/>
      <c r="D76" s="144"/>
      <c r="E76" s="144"/>
      <c r="F76" s="144"/>
      <c r="G76" s="88"/>
      <c r="H76" s="144"/>
      <c r="I76" s="44"/>
      <c r="J76" s="243"/>
      <c r="K76" s="243"/>
      <c r="L76" s="243"/>
      <c r="M76" s="243"/>
      <c r="N76" s="243"/>
      <c r="O76" s="243"/>
      <c r="P76" s="243"/>
      <c r="Q76" s="118"/>
      <c r="R76" s="118"/>
      <c r="S76" s="118"/>
    </row>
    <row r="77" spans="1:19" s="5" customFormat="1" ht="15" customHeight="1" x14ac:dyDescent="0.3">
      <c r="A77" s="10"/>
      <c r="B77" s="10"/>
      <c r="C77" s="13"/>
      <c r="D77" s="13"/>
      <c r="E77" s="10"/>
      <c r="F77" s="10"/>
      <c r="G77" s="10"/>
      <c r="H77" s="10"/>
      <c r="I77" s="28"/>
      <c r="J77" s="121"/>
      <c r="K77" s="269"/>
      <c r="L77" s="269"/>
      <c r="M77" s="243"/>
      <c r="N77" s="243"/>
      <c r="O77" s="243"/>
      <c r="P77" s="243"/>
      <c r="Q77" s="118"/>
      <c r="R77" s="118"/>
      <c r="S77" s="118"/>
    </row>
    <row r="78" spans="1:19" s="5" customFormat="1" x14ac:dyDescent="0.2">
      <c r="A78" s="418" t="s">
        <v>30</v>
      </c>
      <c r="B78" s="419"/>
      <c r="C78" s="419"/>
      <c r="D78" s="419"/>
      <c r="E78" s="419"/>
      <c r="F78" s="419"/>
      <c r="G78" s="419"/>
      <c r="H78" s="419"/>
      <c r="I78" s="420"/>
      <c r="J78" s="121"/>
      <c r="K78" s="121"/>
      <c r="L78" s="121"/>
      <c r="M78" s="243"/>
      <c r="N78" s="243"/>
      <c r="O78" s="243"/>
      <c r="P78" s="243"/>
      <c r="Q78" s="118"/>
      <c r="R78" s="118"/>
      <c r="S78" s="118"/>
    </row>
    <row r="79" spans="1:19" s="5" customFormat="1" ht="20.100000000000001" customHeight="1" x14ac:dyDescent="0.25">
      <c r="A79" s="10"/>
      <c r="B79" s="10"/>
      <c r="C79" s="10"/>
      <c r="D79" s="60"/>
      <c r="E79" s="60"/>
      <c r="F79" s="60"/>
      <c r="G79" s="60"/>
      <c r="H79" s="10"/>
      <c r="I79" s="76"/>
      <c r="J79" s="121"/>
      <c r="K79" s="121"/>
      <c r="L79" s="121"/>
      <c r="M79" s="243"/>
      <c r="N79" s="243"/>
      <c r="O79" s="243"/>
      <c r="P79" s="243"/>
      <c r="Q79" s="118"/>
      <c r="R79" s="118"/>
      <c r="S79" s="118"/>
    </row>
    <row r="80" spans="1:19" s="5" customFormat="1" x14ac:dyDescent="0.2">
      <c r="A80" s="57" t="s">
        <v>13</v>
      </c>
      <c r="B80" s="77"/>
      <c r="C80" s="10"/>
      <c r="D80" s="57" t="s">
        <v>14</v>
      </c>
      <c r="E80" s="77"/>
      <c r="F80" s="77"/>
      <c r="G80" s="10"/>
      <c r="H80" s="10"/>
      <c r="I80" s="75"/>
      <c r="J80" s="121"/>
      <c r="K80" s="121"/>
      <c r="L80" s="121"/>
      <c r="M80" s="243"/>
      <c r="N80" s="243"/>
      <c r="O80" s="243"/>
      <c r="P80" s="243"/>
      <c r="Q80" s="118"/>
      <c r="R80" s="118"/>
      <c r="S80" s="118"/>
    </row>
    <row r="81" spans="10:19" s="5" customFormat="1" x14ac:dyDescent="0.2">
      <c r="J81" s="243"/>
      <c r="K81" s="243"/>
      <c r="L81" s="243"/>
      <c r="M81" s="243"/>
      <c r="N81" s="243"/>
      <c r="O81" s="243"/>
      <c r="P81" s="243"/>
      <c r="Q81" s="118"/>
      <c r="R81" s="118"/>
      <c r="S81" s="118"/>
    </row>
  </sheetData>
  <sheetProtection algorithmName="SHA-512" hashValue="OXjB5QCjCAN5zFruwuIu3QK49tsg/LmaPQFNgH/8FJZnKLVViAFCjaMWAUxyoRRMuYKtvkBCdiPKdephYrg8+w==" saltValue="huSk6RenrAWZn9LU5j8Dgw==" spinCount="100000" sheet="1" objects="1" scenarios="1"/>
  <protectedRanges>
    <protectedRange sqref="A3:I3 A11:A12 A8:A9 B8:I12 A13:I30" name="Top of tab"/>
  </protectedRanges>
  <mergeCells count="28">
    <mergeCell ref="A78:I78"/>
    <mergeCell ref="B38:C38"/>
    <mergeCell ref="B36:C36"/>
    <mergeCell ref="B18:C18"/>
    <mergeCell ref="A24:C24"/>
    <mergeCell ref="F18:I18"/>
    <mergeCell ref="A22:B22"/>
    <mergeCell ref="B64:E64"/>
    <mergeCell ref="C75:G75"/>
    <mergeCell ref="B60:C60"/>
    <mergeCell ref="E60:F60"/>
    <mergeCell ref="B62:C62"/>
    <mergeCell ref="B34:C34"/>
    <mergeCell ref="A9:I11"/>
    <mergeCell ref="B20:C20"/>
    <mergeCell ref="F20:I20"/>
    <mergeCell ref="A32:I32"/>
    <mergeCell ref="A2:B2"/>
    <mergeCell ref="C2:E2"/>
    <mergeCell ref="G2:I2"/>
    <mergeCell ref="B5:H5"/>
    <mergeCell ref="B6:H6"/>
    <mergeCell ref="B13:C13"/>
    <mergeCell ref="F13:I13"/>
    <mergeCell ref="B15:C15"/>
    <mergeCell ref="F15:I15"/>
    <mergeCell ref="H26:I26"/>
    <mergeCell ref="E26:G26"/>
  </mergeCells>
  <phoneticPr fontId="0" type="noConversion"/>
  <dataValidations count="1">
    <dataValidation type="list" allowBlank="1" showInputMessage="1" showErrorMessage="1" sqref="D26 D28" xr:uid="{00000000-0002-0000-0300-000000000000}">
      <formula1>$L$26:$L$27</formula1>
    </dataValidation>
  </dataValidations>
  <pageMargins left="0.60062499999999996" right="0.25" top="0.5" bottom="0" header="0" footer="0"/>
  <pageSetup scale="41" orientation="portrait" r:id="rId1"/>
  <headerFooter alignWithMargins="0">
    <oddFooter>&amp;RRevised: &amp;D</oddFooter>
  </headerFooter>
  <ignoredErrors>
    <ignoredError sqref="B53:I53 B52:F52 H52 A55:I55 C54:F54 A57:I57 C56:F56 H56 B59:I59 B58:F58 H58 H54:I54 A61:H61 D60 A63:H63 D62:F62 H62 A77:I80 F64 H64 H6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Worksheet</vt:lpstr>
      <vt:lpstr>Expense Worksheet</vt:lpstr>
      <vt:lpstr>Personnel</vt:lpstr>
      <vt:lpstr>Final Report</vt:lpstr>
      <vt:lpstr>Personnel!Print_Area</vt:lpstr>
      <vt:lpstr>Worksheet!Print_Area</vt:lpstr>
      <vt:lpstr>Personnel!Print_Titles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ROSSI</dc:creator>
  <cp:lastModifiedBy>Mark McGuire</cp:lastModifiedBy>
  <cp:lastPrinted>2021-06-06T15:58:03Z</cp:lastPrinted>
  <dcterms:created xsi:type="dcterms:W3CDTF">2001-04-20T18:50:30Z</dcterms:created>
  <dcterms:modified xsi:type="dcterms:W3CDTF">2023-03-22T00:15:10Z</dcterms:modified>
</cp:coreProperties>
</file>